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321" yWindow="65386" windowWidth="25200" windowHeight="12120" activeTab="0"/>
  </bookViews>
  <sheets>
    <sheet name="Sheet1 (3)" sheetId="1" r:id="rId1"/>
    <sheet name="Sheet1 (2)" sheetId="2" state="hidden" r:id="rId2"/>
    <sheet name="Sheet1" sheetId="3" state="hidden" r:id="rId3"/>
  </sheets>
  <definedNames/>
  <calcPr fullCalcOnLoad="1"/>
</workbook>
</file>

<file path=xl/sharedStrings.xml><?xml version="1.0" encoding="utf-8"?>
<sst xmlns="http://schemas.openxmlformats.org/spreadsheetml/2006/main" count="678" uniqueCount="66">
  <si>
    <t xml:space="preserve">Retail Rate Calculator Model for PECO Default Service Second Procurement (Fall 2009) </t>
  </si>
  <si>
    <t xml:space="preserve">It should not be used to forecast actual 2011 retail generation costs.  Actual retail generation costs for various customer classes </t>
  </si>
  <si>
    <t xml:space="preserve">Credits that are allocated to full-requirements products. </t>
  </si>
  <si>
    <t xml:space="preserve">Model Assumptions: </t>
  </si>
  <si>
    <t>Energy is delivered to PECO zone</t>
  </si>
  <si>
    <t>For Residential class,  weighting on Residential 1 year product includes 25% for the PECO Share (to be procured with block and spot purchases)</t>
  </si>
  <si>
    <t>Completed RFP Weighted Price is weighted based on total procured tranches, relative to Total tranches</t>
  </si>
  <si>
    <t>Enter prices in the tan shaded cells</t>
  </si>
  <si>
    <t>Output weighted retail prices in the blue shaded cells</t>
  </si>
  <si>
    <t>Retail=Winning Bid*1/(1-line losses)*1/(1-GRT)</t>
  </si>
  <si>
    <t xml:space="preserve">Initial prices loaded in Winning Price cells are illustrative only. </t>
  </si>
  <si>
    <t>Residential</t>
  </si>
  <si>
    <t>$/MWH</t>
  </si>
  <si>
    <t xml:space="preserve">Winning </t>
  </si>
  <si>
    <t>Line</t>
  </si>
  <si>
    <t>Retail</t>
  </si>
  <si>
    <t>Weight</t>
  </si>
  <si>
    <t>Weighted</t>
  </si>
  <si>
    <t>Weighted Price</t>
  </si>
  <si>
    <t>Price</t>
  </si>
  <si>
    <t>Losses</t>
  </si>
  <si>
    <t>GRT</t>
  </si>
  <si>
    <t>Based on Remaining RFPs</t>
  </si>
  <si>
    <t>Price (for remaining RFPs)</t>
  </si>
  <si>
    <t>in Cents/kWh</t>
  </si>
  <si>
    <t>Residential 1 year</t>
  </si>
  <si>
    <t xml:space="preserve"> </t>
  </si>
  <si>
    <t>Residential 2 year</t>
  </si>
  <si>
    <t>Weighted Residential Price (Remaining RFPs)</t>
  </si>
  <si>
    <t>Tranches:</t>
  </si>
  <si>
    <t xml:space="preserve">1 year </t>
  </si>
  <si>
    <t>2 year</t>
  </si>
  <si>
    <t>Total</t>
  </si>
  <si>
    <t>% of Total Tranches</t>
  </si>
  <si>
    <t>Weighted Price for RFP</t>
  </si>
  <si>
    <t>Remaining RFPs</t>
  </si>
  <si>
    <t>GS 1 year</t>
  </si>
  <si>
    <t>GS 2 year</t>
  </si>
  <si>
    <t>Weighted GS Price</t>
  </si>
  <si>
    <t>PD 1 year</t>
  </si>
  <si>
    <t>PD 2 year</t>
  </si>
  <si>
    <t>Weighted PD Price</t>
  </si>
  <si>
    <t>HT 1 year</t>
  </si>
  <si>
    <t>HT 2 year</t>
  </si>
  <si>
    <t>Medium Commercial</t>
  </si>
  <si>
    <t>Small Commercial</t>
  </si>
  <si>
    <t>For Small Commercial and Medium Commercial, the 1 year product is used as a proxy for the spot priced full requirements product cost</t>
  </si>
  <si>
    <t xml:space="preserve">NOTE: This retail rate calculator is a simple model for translating wholesale offer prices into estimated retail generation rates. </t>
  </si>
  <si>
    <t xml:space="preserve">will be based on variables specific to those classes.  Examples of such variables may include spot market energy prices and ancillary </t>
  </si>
  <si>
    <t xml:space="preserve">services, which will be incurred during the delivery period, and the costs of separately-procured Alternative Energy </t>
  </si>
  <si>
    <t>Transmission Losses of 2% have been removed.  The 2% number is an estimate of the marginal loss deration factors that PJM will employ.  The actual marginal loss deration factors will be determined by PJM.  Historical PJM hourly deration factors are available on the RFP Web site in the Data Room.</t>
  </si>
  <si>
    <t>Spring/Fall 2009 RFP</t>
  </si>
  <si>
    <t>Weighted HT Price</t>
  </si>
  <si>
    <t>Large C&amp;I - Fixed Price</t>
  </si>
  <si>
    <t>GS 1 year Fixed</t>
  </si>
  <si>
    <t>PD 1 year Fixed</t>
  </si>
  <si>
    <t>HT 1 year Fixed</t>
  </si>
  <si>
    <t xml:space="preserve">For Residential class,  weighted price reflects the results of the inputs and the Spring/Fall 2009 RFP results. </t>
  </si>
  <si>
    <t xml:space="preserve">For Small &amp; Medium C&amp;I class,  weighted price reflects the results of the inputs and the Fall 2009 RFP results. </t>
  </si>
  <si>
    <t>Transmission Losses of 2% have been removed.  The 2% number is an estimate of the marginal loss deration factors that PJM will employ.  The actual marginal loss deration factors will be determined by PJM.  Historical PJM hourly deration factors are availa</t>
  </si>
  <si>
    <t>First 3 RFPs</t>
  </si>
  <si>
    <t>First 2 RFPs</t>
  </si>
  <si>
    <t xml:space="preserve">For Residential class,  weighted price reflects the results of the inputs and the Spring/Fall 2009 and Spring 2010 RFP results. </t>
  </si>
  <si>
    <t xml:space="preserve">For Small &amp; Medium C&amp;I class,  weighted price reflects the results of the inputs and the Fall 2009 and Spring 2010 RFP results. </t>
  </si>
  <si>
    <t>Remaining RFP</t>
  </si>
  <si>
    <t>Transmission Losses of 1.6% have been removed.  The 1.6% number is based on  an estimate of the marginal loss deration factors that PJM will employ.  The actual marginal loss deration factors will be determined by PJM.  Historical PJM hourly deration factors are available on the RFP Web site in the Data Room.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</si>
</sst>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
    <font>
      <sz val="10"/>
      <name val="Arial"/>
      <family val="0"/>
    </font>
    <font>
      <b/>
      <u val="single"/>
      <sz val="10"/>
      <name val="Arial"/>
      <family val="2"/>
    </font>
    <font>
      <b/>
      <sz val="10"/>
      <name val="Arial"/>
      <family val="2"/>
    </font>
    <font>
      <u val="single"/>
      <sz val="10"/>
      <name val="Arial"/>
      <family val="2"/>
    </font>
    <font>
      <b/>
      <u val="single"/>
      <sz val="14"/>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s>
  <borders count="15">
    <border>
      <left/>
      <right/>
      <top/>
      <bottom/>
      <diagonal/>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15" fontId="0" fillId="0" borderId="0" xfId="0" applyNumberFormat="1" applyAlignment="1">
      <alignment/>
    </xf>
    <xf numFmtId="15" fontId="2" fillId="0" borderId="0" xfId="0" applyNumberFormat="1" applyFont="1" applyAlignment="1">
      <alignment/>
    </xf>
    <xf numFmtId="0" fontId="2" fillId="0" borderId="0" xfId="0" applyFont="1" applyAlignment="1">
      <alignment/>
    </xf>
    <xf numFmtId="0" fontId="0" fillId="2" borderId="1" xfId="0" applyFill="1" applyBorder="1" applyAlignment="1">
      <alignment/>
    </xf>
    <xf numFmtId="0" fontId="0" fillId="0" borderId="0" xfId="0" applyFill="1" applyAlignment="1">
      <alignment/>
    </xf>
    <xf numFmtId="0" fontId="0" fillId="3" borderId="1" xfId="0" applyFill="1" applyBorder="1" applyAlignment="1">
      <alignment/>
    </xf>
    <xf numFmtId="0" fontId="1" fillId="4" borderId="2" xfId="0" applyFont="1" applyFill="1" applyBorder="1" applyAlignment="1">
      <alignment/>
    </xf>
    <xf numFmtId="0" fontId="0" fillId="4" borderId="3" xfId="0" applyFill="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2" fillId="0" borderId="0"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xf>
    <xf numFmtId="44" fontId="0" fillId="2" borderId="1" xfId="17" applyFill="1" applyBorder="1" applyAlignment="1">
      <alignment/>
    </xf>
    <xf numFmtId="10" fontId="0" fillId="0" borderId="0" xfId="21" applyNumberFormat="1" applyBorder="1" applyAlignment="1">
      <alignment/>
    </xf>
    <xf numFmtId="44" fontId="0" fillId="0" borderId="0" xfId="17" applyBorder="1" applyAlignment="1">
      <alignment/>
    </xf>
    <xf numFmtId="164" fontId="0" fillId="0" borderId="0" xfId="21" applyNumberFormat="1" applyBorder="1" applyAlignment="1">
      <alignment horizontal="center"/>
    </xf>
    <xf numFmtId="164" fontId="0" fillId="0" borderId="0" xfId="0" applyNumberFormat="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
    </xf>
    <xf numFmtId="9" fontId="0" fillId="0" borderId="0" xfId="21" applyFill="1" applyBorder="1" applyAlignment="1">
      <alignment/>
    </xf>
    <xf numFmtId="0" fontId="3" fillId="0" borderId="0" xfId="0" applyFont="1" applyBorder="1" applyAlignment="1">
      <alignment/>
    </xf>
    <xf numFmtId="9" fontId="0" fillId="0" borderId="0" xfId="21" applyBorder="1" applyAlignment="1">
      <alignment/>
    </xf>
    <xf numFmtId="0" fontId="2" fillId="0" borderId="7" xfId="0" applyFont="1" applyBorder="1" applyAlignment="1">
      <alignment/>
    </xf>
    <xf numFmtId="0" fontId="0" fillId="0" borderId="8" xfId="0" applyBorder="1" applyAlignment="1">
      <alignment/>
    </xf>
    <xf numFmtId="0" fontId="2" fillId="0" borderId="0" xfId="0" applyFont="1" applyBorder="1" applyAlignment="1">
      <alignment/>
    </xf>
    <xf numFmtId="9" fontId="0" fillId="0" borderId="0" xfId="21" applyBorder="1" applyAlignment="1">
      <alignment horizontal="center"/>
    </xf>
    <xf numFmtId="0" fontId="2" fillId="0" borderId="0" xfId="0" applyFont="1" applyFill="1" applyBorder="1" applyAlignment="1">
      <alignment/>
    </xf>
    <xf numFmtId="44" fontId="0" fillId="0" borderId="0" xfId="17" applyFill="1" applyBorder="1" applyAlignment="1">
      <alignment/>
    </xf>
    <xf numFmtId="0" fontId="0" fillId="0" borderId="7" xfId="0" applyBorder="1" applyAlignment="1">
      <alignment/>
    </xf>
    <xf numFmtId="15" fontId="2" fillId="2" borderId="2" xfId="0" applyNumberFormat="1" applyFont="1" applyFill="1" applyBorder="1" applyAlignment="1">
      <alignment/>
    </xf>
    <xf numFmtId="0" fontId="0" fillId="2" borderId="3" xfId="0" applyFill="1" applyBorder="1" applyAlignment="1">
      <alignment/>
    </xf>
    <xf numFmtId="0" fontId="0" fillId="2" borderId="4" xfId="0" applyFill="1" applyBorder="1" applyAlignment="1">
      <alignment/>
    </xf>
    <xf numFmtId="15" fontId="2" fillId="2" borderId="5" xfId="0" applyNumberFormat="1" applyFont="1" applyFill="1" applyBorder="1" applyAlignment="1">
      <alignment/>
    </xf>
    <xf numFmtId="0" fontId="0" fillId="2" borderId="0" xfId="0" applyFill="1" applyBorder="1" applyAlignment="1">
      <alignment/>
    </xf>
    <xf numFmtId="0" fontId="0" fillId="2" borderId="6" xfId="0" applyFill="1" applyBorder="1" applyAlignment="1">
      <alignment/>
    </xf>
    <xf numFmtId="15" fontId="2" fillId="2" borderId="7" xfId="0" applyNumberFormat="1" applyFont="1" applyFill="1" applyBorder="1" applyAlignment="1">
      <alignment/>
    </xf>
    <xf numFmtId="0" fontId="0" fillId="2" borderId="8" xfId="0" applyFill="1" applyBorder="1" applyAlignment="1">
      <alignment/>
    </xf>
    <xf numFmtId="0" fontId="0" fillId="2" borderId="9" xfId="0" applyFill="1" applyBorder="1" applyAlignment="1">
      <alignment/>
    </xf>
    <xf numFmtId="44" fontId="0" fillId="0" borderId="10" xfId="0" applyNumberFormat="1" applyBorder="1" applyAlignment="1">
      <alignment/>
    </xf>
    <xf numFmtId="15" fontId="4" fillId="0" borderId="0" xfId="0" applyNumberFormat="1" applyFont="1" applyAlignment="1">
      <alignment/>
    </xf>
    <xf numFmtId="44" fontId="0" fillId="0" borderId="0" xfId="0" applyNumberForma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44" fontId="0" fillId="0" borderId="10" xfId="0" applyNumberFormat="1" applyFill="1" applyBorder="1" applyAlignment="1">
      <alignment horizontal="center"/>
    </xf>
    <xf numFmtId="44" fontId="0" fillId="0" borderId="0" xfId="0" applyNumberFormat="1" applyFill="1" applyBorder="1" applyAlignment="1">
      <alignment horizontal="center"/>
    </xf>
    <xf numFmtId="0" fontId="0" fillId="0" borderId="6" xfId="0" applyFill="1" applyBorder="1" applyAlignment="1">
      <alignment horizontal="center"/>
    </xf>
    <xf numFmtId="44" fontId="2" fillId="0" borderId="0" xfId="0" applyNumberFormat="1" applyFont="1" applyFill="1" applyBorder="1" applyAlignment="1">
      <alignment horizontal="center"/>
    </xf>
    <xf numFmtId="44" fontId="0" fillId="3" borderId="11" xfId="0" applyNumberFormat="1" applyFill="1" applyBorder="1" applyAlignment="1">
      <alignment horizontal="center"/>
    </xf>
    <xf numFmtId="2" fontId="0" fillId="3" borderId="12" xfId="0" applyNumberForma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44" fontId="0" fillId="0" borderId="8" xfId="0" applyNumberFormat="1"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44" fontId="0" fillId="0" borderId="0" xfId="0" applyNumberFormat="1" applyFill="1" applyAlignment="1">
      <alignment horizontal="center"/>
    </xf>
    <xf numFmtId="44" fontId="0" fillId="3" borderId="11" xfId="0" applyNumberFormat="1" applyFill="1" applyBorder="1" applyAlignment="1">
      <alignment/>
    </xf>
    <xf numFmtId="2" fontId="0" fillId="0" borderId="6" xfId="0" applyNumberFormat="1" applyFill="1" applyBorder="1" applyAlignment="1">
      <alignment horizontal="center"/>
    </xf>
    <xf numFmtId="2" fontId="0" fillId="0" borderId="13" xfId="0" applyNumberFormat="1" applyFill="1" applyBorder="1" applyAlignment="1">
      <alignment horizontal="center"/>
    </xf>
    <xf numFmtId="44" fontId="0" fillId="0" borderId="0" xfId="0" applyNumberFormat="1" applyFill="1" applyBorder="1" applyAlignment="1">
      <alignment/>
    </xf>
    <xf numFmtId="2" fontId="0" fillId="0" borderId="14" xfId="0" applyNumberFormat="1" applyFill="1" applyBorder="1" applyAlignment="1">
      <alignment horizontal="center"/>
    </xf>
    <xf numFmtId="9" fontId="0" fillId="0" borderId="0" xfId="21" applyFill="1" applyBorder="1" applyAlignment="1">
      <alignment horizontal="center"/>
    </xf>
    <xf numFmtId="0" fontId="0" fillId="0" borderId="9" xfId="0" applyBorder="1" applyAlignment="1">
      <alignment/>
    </xf>
    <xf numFmtId="15" fontId="2" fillId="4" borderId="2" xfId="0" applyNumberFormat="1" applyFont="1" applyFill="1" applyBorder="1" applyAlignment="1">
      <alignment/>
    </xf>
    <xf numFmtId="2" fontId="0" fillId="0" borderId="6" xfId="0" applyNumberFormat="1" applyBorder="1" applyAlignment="1">
      <alignment horizontal="center"/>
    </xf>
    <xf numFmtId="44" fontId="0" fillId="2" borderId="1" xfId="17" applyFill="1" applyBorder="1" applyAlignment="1">
      <alignment/>
    </xf>
    <xf numFmtId="10" fontId="0" fillId="0" borderId="0" xfId="21" applyNumberFormat="1" applyBorder="1" applyAlignment="1">
      <alignment/>
    </xf>
    <xf numFmtId="44" fontId="0" fillId="0" borderId="0" xfId="17" applyBorder="1" applyAlignment="1">
      <alignment/>
    </xf>
    <xf numFmtId="164" fontId="0" fillId="0" borderId="0" xfId="21" applyNumberFormat="1" applyBorder="1" applyAlignment="1">
      <alignment horizontal="center"/>
    </xf>
    <xf numFmtId="9" fontId="0" fillId="0" borderId="0" xfId="21" applyFill="1" applyBorder="1" applyAlignment="1">
      <alignment/>
    </xf>
    <xf numFmtId="9" fontId="0" fillId="0" borderId="0" xfId="21" applyBorder="1" applyAlignment="1">
      <alignment/>
    </xf>
    <xf numFmtId="9" fontId="0" fillId="0" borderId="0" xfId="21" applyBorder="1" applyAlignment="1">
      <alignment horizontal="center"/>
    </xf>
    <xf numFmtId="9" fontId="0" fillId="0" borderId="0" xfId="21" applyFill="1" applyBorder="1" applyAlignment="1">
      <alignment horizontal="center"/>
    </xf>
    <xf numFmtId="44" fontId="0" fillId="0" borderId="0" xfId="17" applyFill="1" applyBorder="1" applyAlignment="1">
      <alignment/>
    </xf>
    <xf numFmtId="0" fontId="2" fillId="0" borderId="0" xfId="0" applyFont="1" applyAlignment="1">
      <alignment vertical="top" wrapText="1"/>
    </xf>
    <xf numFmtId="0" fontId="0" fillId="0" borderId="0" xfId="0" applyAlignment="1">
      <alignment vertical="top" wrapText="1"/>
    </xf>
    <xf numFmtId="43" fontId="0" fillId="0" borderId="0" xfId="15" applyAlignment="1">
      <alignment/>
    </xf>
    <xf numFmtId="10" fontId="0" fillId="0" borderId="0" xfId="21"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1:Q145"/>
  <sheetViews>
    <sheetView tabSelected="1" workbookViewId="0" topLeftCell="B43">
      <selection activeCell="F61" sqref="F61"/>
    </sheetView>
  </sheetViews>
  <sheetFormatPr defaultColWidth="9.140625" defaultRowHeight="12.75"/>
  <cols>
    <col min="1" max="1" width="2.00390625" style="0" customWidth="1"/>
    <col min="2" max="2" width="1.8515625" style="0" customWidth="1"/>
    <col min="3" max="3" width="2.00390625" style="0" customWidth="1"/>
    <col min="4" max="4" width="10.00390625" style="0" customWidth="1"/>
    <col min="10" max="10" width="25.140625" style="0" customWidth="1"/>
    <col min="11" max="11" width="29.00390625" style="0" customWidth="1"/>
    <col min="12" max="12" width="17.57421875" style="0" customWidth="1"/>
  </cols>
  <sheetData>
    <row r="1" spans="4:17" ht="18">
      <c r="D1" s="44" t="s">
        <v>0</v>
      </c>
      <c r="M1" s="12"/>
      <c r="N1" s="12"/>
      <c r="O1" s="12"/>
      <c r="P1" s="12"/>
      <c r="Q1" s="12"/>
    </row>
    <row r="2" spans="4:17" ht="13.5" thickBot="1">
      <c r="D2" s="1"/>
      <c r="M2" s="22"/>
      <c r="N2" s="22"/>
      <c r="O2" s="22"/>
      <c r="P2" s="22"/>
      <c r="Q2" s="22"/>
    </row>
    <row r="3" spans="4:17" ht="12.75">
      <c r="D3" s="34" t="s">
        <v>47</v>
      </c>
      <c r="E3" s="35"/>
      <c r="F3" s="35"/>
      <c r="G3" s="35"/>
      <c r="H3" s="35"/>
      <c r="I3" s="35"/>
      <c r="J3" s="35"/>
      <c r="K3" s="35"/>
      <c r="L3" s="36"/>
      <c r="M3" s="22"/>
      <c r="N3" s="22"/>
      <c r="O3" s="22"/>
      <c r="P3" s="22"/>
      <c r="Q3" s="22"/>
    </row>
    <row r="4" spans="4:17" ht="12.75">
      <c r="D4" s="37" t="s">
        <v>1</v>
      </c>
      <c r="E4" s="38"/>
      <c r="F4" s="38"/>
      <c r="G4" s="38"/>
      <c r="H4" s="38"/>
      <c r="I4" s="38"/>
      <c r="J4" s="38"/>
      <c r="K4" s="38"/>
      <c r="L4" s="39"/>
      <c r="M4" s="22"/>
      <c r="N4" s="22"/>
      <c r="O4" s="22"/>
      <c r="P4" s="22"/>
      <c r="Q4" s="22"/>
    </row>
    <row r="5" spans="4:17" ht="12.75">
      <c r="D5" s="37" t="s">
        <v>48</v>
      </c>
      <c r="E5" s="38"/>
      <c r="F5" s="38"/>
      <c r="G5" s="38"/>
      <c r="H5" s="38"/>
      <c r="I5" s="38"/>
      <c r="J5" s="38"/>
      <c r="K5" s="38"/>
      <c r="L5" s="39"/>
      <c r="M5" s="22"/>
      <c r="N5" s="22"/>
      <c r="O5" s="22"/>
      <c r="P5" s="22"/>
      <c r="Q5" s="22"/>
    </row>
    <row r="6" spans="4:17" ht="12.75">
      <c r="D6" s="37" t="s">
        <v>49</v>
      </c>
      <c r="E6" s="38"/>
      <c r="F6" s="38"/>
      <c r="G6" s="38"/>
      <c r="H6" s="38"/>
      <c r="I6" s="38"/>
      <c r="J6" s="38"/>
      <c r="K6" s="38"/>
      <c r="L6" s="39"/>
      <c r="M6" s="22"/>
      <c r="N6" s="22"/>
      <c r="O6" s="22"/>
      <c r="P6" s="22"/>
      <c r="Q6" s="22"/>
    </row>
    <row r="7" spans="4:17" ht="13.5" thickBot="1">
      <c r="D7" s="40" t="s">
        <v>2</v>
      </c>
      <c r="E7" s="41"/>
      <c r="F7" s="41"/>
      <c r="G7" s="41"/>
      <c r="H7" s="41"/>
      <c r="I7" s="41"/>
      <c r="J7" s="41"/>
      <c r="K7" s="41"/>
      <c r="L7" s="42"/>
      <c r="M7" s="22"/>
      <c r="N7" s="22"/>
      <c r="O7" s="22"/>
      <c r="P7" s="22"/>
      <c r="Q7" s="22"/>
    </row>
    <row r="8" spans="4:17" ht="12.75">
      <c r="D8" s="1"/>
      <c r="M8" s="22"/>
      <c r="N8" s="22"/>
      <c r="O8" s="22"/>
      <c r="P8" s="22"/>
      <c r="Q8" s="22"/>
    </row>
    <row r="9" spans="4:17" ht="12.75">
      <c r="D9" s="2" t="s">
        <v>3</v>
      </c>
      <c r="M9" s="12"/>
      <c r="N9" s="12"/>
      <c r="O9" s="12"/>
      <c r="P9" s="12"/>
      <c r="Q9" s="12"/>
    </row>
    <row r="10" ht="12.75">
      <c r="D10" s="3" t="s">
        <v>4</v>
      </c>
    </row>
    <row r="11" spans="4:12" ht="39" customHeight="1">
      <c r="D11" s="81" t="s">
        <v>65</v>
      </c>
      <c r="E11" s="82"/>
      <c r="F11" s="82"/>
      <c r="G11" s="82"/>
      <c r="H11" s="82"/>
      <c r="I11" s="82"/>
      <c r="J11" s="82"/>
      <c r="K11" s="82"/>
      <c r="L11" s="82"/>
    </row>
    <row r="12" ht="12.75">
      <c r="D12" s="3" t="s">
        <v>5</v>
      </c>
    </row>
    <row r="13" ht="12.75">
      <c r="D13" s="3" t="s">
        <v>46</v>
      </c>
    </row>
    <row r="14" ht="13.5" thickBot="1">
      <c r="D14" s="3" t="s">
        <v>6</v>
      </c>
    </row>
    <row r="15" spans="4:10" ht="13.5" thickBot="1">
      <c r="D15" s="3" t="s">
        <v>7</v>
      </c>
      <c r="J15" s="4"/>
    </row>
    <row r="16" spans="4:10" ht="13.5" thickBot="1">
      <c r="D16" s="3" t="s">
        <v>8</v>
      </c>
      <c r="H16" s="5"/>
      <c r="J16" s="6"/>
    </row>
    <row r="17" ht="12.75">
      <c r="D17" s="3" t="s">
        <v>9</v>
      </c>
    </row>
    <row r="18" ht="12.75">
      <c r="D18" s="3" t="s">
        <v>62</v>
      </c>
    </row>
    <row r="19" ht="12.75">
      <c r="D19" s="3" t="s">
        <v>63</v>
      </c>
    </row>
    <row r="20" ht="12.75">
      <c r="D20" s="3" t="s">
        <v>10</v>
      </c>
    </row>
    <row r="21" ht="13.5" thickBot="1"/>
    <row r="22" spans="4:12" ht="12.75">
      <c r="D22" s="7" t="s">
        <v>11</v>
      </c>
      <c r="E22" s="8"/>
      <c r="F22" s="9"/>
      <c r="G22" s="9"/>
      <c r="H22" s="9"/>
      <c r="I22" s="9"/>
      <c r="J22" s="9"/>
      <c r="K22" s="9"/>
      <c r="L22" s="10"/>
    </row>
    <row r="23" spans="4:16" ht="12.75">
      <c r="D23" s="11"/>
      <c r="E23" s="12"/>
      <c r="F23" s="12" t="s">
        <v>12</v>
      </c>
      <c r="G23" s="12"/>
      <c r="H23" s="12"/>
      <c r="I23" s="12"/>
      <c r="J23" s="12"/>
      <c r="K23" s="12"/>
      <c r="L23" s="13"/>
      <c r="P23" s="83"/>
    </row>
    <row r="24" spans="4:12" ht="12.75">
      <c r="D24" s="11"/>
      <c r="E24" s="12"/>
      <c r="F24" s="14" t="s">
        <v>13</v>
      </c>
      <c r="G24" s="14" t="s">
        <v>14</v>
      </c>
      <c r="H24" s="12"/>
      <c r="I24" s="14" t="s">
        <v>15</v>
      </c>
      <c r="J24" s="14" t="s">
        <v>16</v>
      </c>
      <c r="K24" s="14" t="s">
        <v>17</v>
      </c>
      <c r="L24" s="15" t="s">
        <v>18</v>
      </c>
    </row>
    <row r="25" spans="4:12" ht="13.5" thickBot="1">
      <c r="D25" s="11"/>
      <c r="E25" s="12"/>
      <c r="F25" s="14" t="s">
        <v>19</v>
      </c>
      <c r="G25" s="14" t="s">
        <v>20</v>
      </c>
      <c r="H25" s="14" t="s">
        <v>21</v>
      </c>
      <c r="I25" s="14" t="s">
        <v>19</v>
      </c>
      <c r="J25" s="14" t="s">
        <v>22</v>
      </c>
      <c r="K25" s="14" t="s">
        <v>23</v>
      </c>
      <c r="L25" s="15" t="s">
        <v>24</v>
      </c>
    </row>
    <row r="26" spans="4:12" ht="13.5" thickBot="1">
      <c r="D26" s="16" t="s">
        <v>25</v>
      </c>
      <c r="E26" s="12"/>
      <c r="F26" s="72">
        <v>84</v>
      </c>
      <c r="G26" s="73">
        <v>0.0775</v>
      </c>
      <c r="H26" s="73">
        <v>0.059</v>
      </c>
      <c r="I26" s="74">
        <f>F26/(1-G26)/(1-H26)</f>
        <v>96.76611112551083</v>
      </c>
      <c r="J26" s="75">
        <f>+(+G34/I34)*0.75+0.25</f>
        <v>0.7692307692307692</v>
      </c>
      <c r="K26" s="45">
        <f>+I26*J26</f>
        <v>74.4354700965468</v>
      </c>
      <c r="L26" s="46" t="s">
        <v>26</v>
      </c>
    </row>
    <row r="27" spans="4:13" ht="13.5" thickBot="1">
      <c r="D27" s="16" t="s">
        <v>27</v>
      </c>
      <c r="E27" s="12"/>
      <c r="F27" s="72">
        <v>85</v>
      </c>
      <c r="G27" s="73">
        <v>0.0775</v>
      </c>
      <c r="H27" s="73">
        <v>0.059</v>
      </c>
      <c r="I27" s="74">
        <f>F27/(1-G27)/(1-H27)</f>
        <v>97.91808863890975</v>
      </c>
      <c r="J27" s="75">
        <f>+(+H34/I34)*0.75</f>
        <v>0.23076923076923078</v>
      </c>
      <c r="K27" s="45">
        <f>+I27*J27</f>
        <v>22.59648199359456</v>
      </c>
      <c r="L27" s="46"/>
      <c r="M27" s="12"/>
    </row>
    <row r="28" spans="4:13" ht="12.75">
      <c r="D28" s="11"/>
      <c r="E28" s="12"/>
      <c r="F28" s="12"/>
      <c r="G28" s="12"/>
      <c r="H28" s="12"/>
      <c r="I28" s="12"/>
      <c r="J28" s="21">
        <f>SUM(J26:J27)</f>
        <v>1</v>
      </c>
      <c r="K28" s="47"/>
      <c r="L28" s="46"/>
      <c r="M28" s="12"/>
    </row>
    <row r="29" spans="4:12" ht="12.75">
      <c r="D29" s="16" t="s">
        <v>28</v>
      </c>
      <c r="E29" s="12"/>
      <c r="F29" s="12"/>
      <c r="G29" s="12"/>
      <c r="H29" s="12"/>
      <c r="I29" s="12"/>
      <c r="J29" s="12"/>
      <c r="K29" s="48">
        <f>+K26+K27</f>
        <v>97.03195209014135</v>
      </c>
      <c r="L29" s="46"/>
    </row>
    <row r="30" spans="4:12" ht="12.75">
      <c r="D30" s="16"/>
      <c r="E30" s="12"/>
      <c r="F30" s="12"/>
      <c r="G30" s="12"/>
      <c r="H30" s="12"/>
      <c r="I30" s="12"/>
      <c r="J30" s="22"/>
      <c r="K30" s="49"/>
      <c r="L30" s="50"/>
    </row>
    <row r="31" spans="4:12" ht="12.75">
      <c r="D31" s="16"/>
      <c r="E31" s="12"/>
      <c r="F31" s="14" t="s">
        <v>17</v>
      </c>
      <c r="G31" s="12"/>
      <c r="H31" s="14" t="s">
        <v>29</v>
      </c>
      <c r="I31" s="12"/>
      <c r="J31" s="22"/>
      <c r="K31" s="49"/>
      <c r="L31" s="50"/>
    </row>
    <row r="32" spans="4:12" ht="12.75">
      <c r="D32" s="16"/>
      <c r="E32" s="12"/>
      <c r="F32" s="14" t="s">
        <v>19</v>
      </c>
      <c r="G32" s="14" t="s">
        <v>30</v>
      </c>
      <c r="H32" s="14" t="s">
        <v>31</v>
      </c>
      <c r="I32" s="14" t="s">
        <v>32</v>
      </c>
      <c r="J32" s="23" t="s">
        <v>33</v>
      </c>
      <c r="K32" s="51" t="s">
        <v>34</v>
      </c>
      <c r="L32" s="50"/>
    </row>
    <row r="33" spans="4:12" ht="12.75">
      <c r="D33" s="16" t="s">
        <v>60</v>
      </c>
      <c r="E33" s="12"/>
      <c r="F33" s="80">
        <v>96.6</v>
      </c>
      <c r="G33" s="12">
        <v>24</v>
      </c>
      <c r="H33" s="12">
        <v>10</v>
      </c>
      <c r="I33" s="12">
        <f>SUM(G33:H33)</f>
        <v>34</v>
      </c>
      <c r="J33" s="76">
        <f>+I33/I35</f>
        <v>0.723404255319149</v>
      </c>
      <c r="K33" s="49">
        <f>+F33*J33</f>
        <v>69.88085106382978</v>
      </c>
      <c r="L33" s="50"/>
    </row>
    <row r="34" spans="4:12" ht="13.5" thickBot="1">
      <c r="D34" s="16" t="s">
        <v>64</v>
      </c>
      <c r="E34" s="12"/>
      <c r="F34" s="43">
        <f>+K29</f>
        <v>97.03195209014135</v>
      </c>
      <c r="G34" s="25">
        <v>9</v>
      </c>
      <c r="H34" s="25">
        <v>4</v>
      </c>
      <c r="I34" s="25">
        <f>SUM(G34:H34)</f>
        <v>13</v>
      </c>
      <c r="J34" s="76">
        <f>+I34/I35</f>
        <v>0.2765957446808511</v>
      </c>
      <c r="K34" s="49">
        <f>+F34*J34</f>
        <v>26.83862504620931</v>
      </c>
      <c r="L34" s="50"/>
    </row>
    <row r="35" spans="4:12" ht="13.5" thickBot="1">
      <c r="D35" s="16" t="s">
        <v>32</v>
      </c>
      <c r="E35" s="12"/>
      <c r="F35" s="12"/>
      <c r="G35" s="12">
        <f>SUM(G33:G34)</f>
        <v>33</v>
      </c>
      <c r="H35" s="12">
        <f>SUM(H33:H34)</f>
        <v>14</v>
      </c>
      <c r="I35" s="12">
        <f>SUM(I33:I34)</f>
        <v>47</v>
      </c>
      <c r="J35" s="77">
        <f>+J33+J34</f>
        <v>1</v>
      </c>
      <c r="K35" s="52">
        <f>+K33+K34</f>
        <v>96.7194761100391</v>
      </c>
      <c r="L35" s="53">
        <f>+K35/10</f>
        <v>9.67194761100391</v>
      </c>
    </row>
    <row r="36" spans="4:12" ht="13.5" thickBot="1">
      <c r="D36" s="27"/>
      <c r="E36" s="28"/>
      <c r="F36" s="28"/>
      <c r="G36" s="28"/>
      <c r="H36" s="28"/>
      <c r="I36" s="28"/>
      <c r="J36" s="28"/>
      <c r="K36" s="54"/>
      <c r="L36" s="55"/>
    </row>
    <row r="37" spans="4:12" ht="12.75">
      <c r="D37" s="29"/>
      <c r="E37" s="12"/>
      <c r="F37" s="12"/>
      <c r="I37" s="77"/>
      <c r="K37" s="56"/>
      <c r="L37" s="56"/>
    </row>
    <row r="38" spans="11:12" ht="13.5" thickBot="1">
      <c r="K38" s="56"/>
      <c r="L38" s="56"/>
    </row>
    <row r="39" spans="4:12" ht="12.75">
      <c r="D39" s="7" t="s">
        <v>45</v>
      </c>
      <c r="E39" s="8"/>
      <c r="F39" s="9"/>
      <c r="G39" s="9"/>
      <c r="H39" s="9"/>
      <c r="I39" s="9"/>
      <c r="J39" s="9"/>
      <c r="K39" s="57"/>
      <c r="L39" s="58"/>
    </row>
    <row r="40" spans="4:12" ht="12.75">
      <c r="D40" s="11"/>
      <c r="E40" s="12"/>
      <c r="F40" s="12"/>
      <c r="G40" s="12"/>
      <c r="H40" s="12"/>
      <c r="I40" s="12"/>
      <c r="J40" s="12"/>
      <c r="K40" s="47"/>
      <c r="L40" s="46"/>
    </row>
    <row r="41" spans="4:12" ht="12.75">
      <c r="D41" s="11"/>
      <c r="E41" s="12"/>
      <c r="F41" s="12" t="s">
        <v>12</v>
      </c>
      <c r="G41" s="12"/>
      <c r="H41" s="12"/>
      <c r="I41" s="12"/>
      <c r="J41" s="12"/>
      <c r="K41" s="47"/>
      <c r="L41" s="46"/>
    </row>
    <row r="42" spans="4:12" ht="12.75">
      <c r="D42" s="11"/>
      <c r="E42" s="12"/>
      <c r="F42" s="14" t="s">
        <v>13</v>
      </c>
      <c r="G42" s="14" t="s">
        <v>14</v>
      </c>
      <c r="H42" s="12"/>
      <c r="I42" s="14" t="s">
        <v>15</v>
      </c>
      <c r="J42" s="12"/>
      <c r="K42" s="14" t="s">
        <v>17</v>
      </c>
      <c r="L42" s="15" t="s">
        <v>18</v>
      </c>
    </row>
    <row r="43" spans="4:12" ht="13.5" thickBot="1">
      <c r="D43" s="11"/>
      <c r="E43" s="12"/>
      <c r="F43" s="14" t="s">
        <v>19</v>
      </c>
      <c r="G43" s="14" t="s">
        <v>20</v>
      </c>
      <c r="H43" s="14" t="s">
        <v>21</v>
      </c>
      <c r="I43" s="14" t="s">
        <v>19</v>
      </c>
      <c r="J43" s="14" t="s">
        <v>16</v>
      </c>
      <c r="K43" s="14" t="s">
        <v>19</v>
      </c>
      <c r="L43" s="15" t="s">
        <v>24</v>
      </c>
    </row>
    <row r="44" spans="4:12" ht="13.5" thickBot="1">
      <c r="D44" s="16" t="s">
        <v>36</v>
      </c>
      <c r="E44" s="12"/>
      <c r="F44" s="72">
        <v>86</v>
      </c>
      <c r="G44" s="73">
        <v>0.0775</v>
      </c>
      <c r="H44" s="73">
        <v>0.059</v>
      </c>
      <c r="I44" s="74">
        <f>F44/(1-G44)/(1-H44)</f>
        <v>99.0700661523087</v>
      </c>
      <c r="J44" s="78">
        <f>G52/I52*0.9+0.1</f>
        <v>0.73</v>
      </c>
      <c r="K44" s="45">
        <f>I44*J44</f>
        <v>72.32114829118535</v>
      </c>
      <c r="L44" s="46"/>
    </row>
    <row r="45" spans="4:12" ht="13.5" thickBot="1">
      <c r="D45" s="16" t="s">
        <v>37</v>
      </c>
      <c r="E45" s="12"/>
      <c r="F45" s="72">
        <v>87</v>
      </c>
      <c r="G45" s="73">
        <v>0.0775</v>
      </c>
      <c r="H45" s="73">
        <v>0.059</v>
      </c>
      <c r="I45" s="74">
        <f>F45/(1-G45)/(1-H45)</f>
        <v>100.22204366570764</v>
      </c>
      <c r="J45" s="78">
        <f>H52/I52*0.9</f>
        <v>0.27</v>
      </c>
      <c r="K45" s="45">
        <f>I45*J45</f>
        <v>27.059951789741067</v>
      </c>
      <c r="L45" s="46"/>
    </row>
    <row r="46" spans="4:14" ht="13.5" thickBot="1">
      <c r="D46" s="11"/>
      <c r="E46" s="12"/>
      <c r="F46" s="12"/>
      <c r="G46" s="12"/>
      <c r="H46" s="12"/>
      <c r="I46" s="12"/>
      <c r="J46" s="21">
        <f>SUM(J44:J45)</f>
        <v>1</v>
      </c>
      <c r="K46" s="47"/>
      <c r="L46" s="46"/>
      <c r="M46" s="12"/>
      <c r="N46" s="12"/>
    </row>
    <row r="47" spans="4:14" ht="13.5" thickBot="1">
      <c r="D47" s="16" t="s">
        <v>38</v>
      </c>
      <c r="E47" s="12"/>
      <c r="F47" s="12"/>
      <c r="G47" s="12"/>
      <c r="H47" s="12"/>
      <c r="I47" s="12"/>
      <c r="J47" s="12"/>
      <c r="K47" s="52">
        <f>SUM(K44:K46)</f>
        <v>99.38110008092642</v>
      </c>
      <c r="L47" s="53">
        <f>+K47/10</f>
        <v>9.938110008092641</v>
      </c>
      <c r="M47" s="22"/>
      <c r="N47" s="22"/>
    </row>
    <row r="48" spans="4:14" ht="12.75">
      <c r="D48" s="16"/>
      <c r="E48" s="12"/>
      <c r="F48" s="12"/>
      <c r="G48" s="12"/>
      <c r="H48" s="12"/>
      <c r="I48" s="12"/>
      <c r="J48" s="12"/>
      <c r="K48" s="49"/>
      <c r="L48" s="64"/>
      <c r="M48" s="22"/>
      <c r="N48" s="22"/>
    </row>
    <row r="49" spans="4:14" ht="12.75">
      <c r="D49" s="16"/>
      <c r="E49" s="12"/>
      <c r="F49" s="14" t="s">
        <v>17</v>
      </c>
      <c r="G49" s="12"/>
      <c r="H49" s="14" t="s">
        <v>29</v>
      </c>
      <c r="I49" s="12"/>
      <c r="J49" s="22"/>
      <c r="K49" s="49"/>
      <c r="L49" s="50"/>
      <c r="M49" s="22"/>
      <c r="N49" s="22"/>
    </row>
    <row r="50" spans="4:14" ht="12.75">
      <c r="D50" s="16"/>
      <c r="E50" s="12"/>
      <c r="F50" s="14" t="s">
        <v>19</v>
      </c>
      <c r="G50" s="14" t="s">
        <v>30</v>
      </c>
      <c r="H50" s="14" t="s">
        <v>31</v>
      </c>
      <c r="I50" s="14" t="s">
        <v>32</v>
      </c>
      <c r="J50" s="23" t="s">
        <v>33</v>
      </c>
      <c r="K50" s="51" t="s">
        <v>34</v>
      </c>
      <c r="L50" s="50"/>
      <c r="M50" s="22"/>
      <c r="N50" s="22"/>
    </row>
    <row r="51" spans="4:14" ht="12.75">
      <c r="D51" s="16" t="s">
        <v>61</v>
      </c>
      <c r="E51" s="12"/>
      <c r="F51" s="74">
        <v>98.87</v>
      </c>
      <c r="G51" s="12">
        <v>12</v>
      </c>
      <c r="H51" s="12">
        <v>3</v>
      </c>
      <c r="I51" s="12">
        <f>SUM(G51:H51)</f>
        <v>15</v>
      </c>
      <c r="J51" s="79">
        <f>+I51/I53</f>
        <v>0.6</v>
      </c>
      <c r="K51" s="49">
        <f>+F51*J51</f>
        <v>59.322</v>
      </c>
      <c r="L51" s="50"/>
      <c r="M51" s="22"/>
      <c r="N51" s="22"/>
    </row>
    <row r="52" spans="4:14" ht="13.5" thickBot="1">
      <c r="D52" s="16" t="s">
        <v>64</v>
      </c>
      <c r="E52" s="12"/>
      <c r="F52" s="43">
        <f>+K47</f>
        <v>99.38110008092642</v>
      </c>
      <c r="G52" s="25">
        <v>7</v>
      </c>
      <c r="H52" s="25">
        <v>3</v>
      </c>
      <c r="I52" s="25">
        <f>SUM(G52:H52)</f>
        <v>10</v>
      </c>
      <c r="J52" s="79">
        <f>+I52/I53</f>
        <v>0.4</v>
      </c>
      <c r="K52" s="49">
        <f>+F52*J52</f>
        <v>39.75244003237057</v>
      </c>
      <c r="L52" s="50"/>
      <c r="M52" s="22"/>
      <c r="N52" s="22"/>
    </row>
    <row r="53" spans="4:14" ht="13.5" thickBot="1">
      <c r="D53" s="16" t="s">
        <v>32</v>
      </c>
      <c r="E53" s="12"/>
      <c r="F53" s="12"/>
      <c r="G53" s="12">
        <f>SUM(G51:G52)</f>
        <v>19</v>
      </c>
      <c r="H53" s="12">
        <f>SUM(H51:H52)</f>
        <v>6</v>
      </c>
      <c r="I53" s="12">
        <f>SUM(I51:I52)</f>
        <v>25</v>
      </c>
      <c r="J53" s="78">
        <f>+J51+J52</f>
        <v>1</v>
      </c>
      <c r="K53" s="52">
        <f>+K51+K52</f>
        <v>99.07444003237057</v>
      </c>
      <c r="L53" s="53">
        <f>+K53/10</f>
        <v>9.907444003237057</v>
      </c>
      <c r="M53" s="22"/>
      <c r="N53" s="22"/>
    </row>
    <row r="54" spans="4:14" ht="12.75">
      <c r="D54" s="16"/>
      <c r="E54" s="12"/>
      <c r="F54" s="12"/>
      <c r="G54" s="12"/>
      <c r="H54" s="12"/>
      <c r="I54" s="12"/>
      <c r="J54" s="12"/>
      <c r="K54" s="49"/>
      <c r="L54" s="50"/>
      <c r="M54" s="22"/>
      <c r="N54" s="22"/>
    </row>
    <row r="55" spans="4:14" ht="12.75">
      <c r="D55" s="16"/>
      <c r="E55" s="12"/>
      <c r="F55" s="12"/>
      <c r="G55" s="12"/>
      <c r="H55" s="12"/>
      <c r="I55" s="12"/>
      <c r="J55" s="12"/>
      <c r="K55" s="49"/>
      <c r="L55" s="50"/>
      <c r="M55" s="31"/>
      <c r="N55" s="22"/>
    </row>
    <row r="56" spans="4:14" ht="12.75">
      <c r="D56" s="11"/>
      <c r="E56" s="12"/>
      <c r="F56" s="12" t="s">
        <v>12</v>
      </c>
      <c r="G56" s="12"/>
      <c r="H56" s="12"/>
      <c r="I56" s="12"/>
      <c r="J56" s="12"/>
      <c r="K56" s="47"/>
      <c r="L56" s="50"/>
      <c r="M56" s="23"/>
      <c r="N56" s="23"/>
    </row>
    <row r="57" spans="4:14" ht="12.75">
      <c r="D57" s="11"/>
      <c r="E57" s="12"/>
      <c r="F57" s="14" t="s">
        <v>13</v>
      </c>
      <c r="G57" s="14" t="s">
        <v>14</v>
      </c>
      <c r="H57" s="12"/>
      <c r="I57" s="14" t="s">
        <v>15</v>
      </c>
      <c r="J57" s="12"/>
      <c r="K57" s="14" t="s">
        <v>17</v>
      </c>
      <c r="L57" s="15" t="s">
        <v>18</v>
      </c>
      <c r="M57" s="22"/>
      <c r="N57" s="76"/>
    </row>
    <row r="58" spans="4:14" ht="12.75">
      <c r="D58" s="11"/>
      <c r="E58" s="12"/>
      <c r="F58" s="14" t="s">
        <v>19</v>
      </c>
      <c r="G58" s="14" t="s">
        <v>20</v>
      </c>
      <c r="H58" s="14" t="s">
        <v>21</v>
      </c>
      <c r="I58" s="14" t="s">
        <v>19</v>
      </c>
      <c r="J58" s="14" t="s">
        <v>16</v>
      </c>
      <c r="K58" s="14" t="s">
        <v>19</v>
      </c>
      <c r="L58" s="15" t="s">
        <v>24</v>
      </c>
      <c r="M58" s="22"/>
      <c r="N58" s="76"/>
    </row>
    <row r="59" spans="4:14" ht="12.75">
      <c r="D59" s="16" t="s">
        <v>39</v>
      </c>
      <c r="E59" s="12"/>
      <c r="F59" s="80">
        <f>F44</f>
        <v>86</v>
      </c>
      <c r="G59" s="84">
        <v>0.0616</v>
      </c>
      <c r="H59" s="73">
        <v>0.059</v>
      </c>
      <c r="I59" s="74">
        <f>F59/(1-G59)/(1-H59)</f>
        <v>97.39144930254132</v>
      </c>
      <c r="J59" s="78">
        <f>J44</f>
        <v>0.73</v>
      </c>
      <c r="K59" s="45">
        <f>I59*J59</f>
        <v>71.09575799085516</v>
      </c>
      <c r="L59" s="50"/>
      <c r="M59" s="22"/>
      <c r="N59" s="22"/>
    </row>
    <row r="60" spans="4:14" ht="12.75">
      <c r="D60" s="16" t="s">
        <v>40</v>
      </c>
      <c r="E60" s="12"/>
      <c r="F60" s="80">
        <f>F45</f>
        <v>87</v>
      </c>
      <c r="G60" s="84">
        <v>0.0616</v>
      </c>
      <c r="H60" s="73">
        <v>0.059</v>
      </c>
      <c r="I60" s="74">
        <f>F60/(1-G60)/(1-H60)</f>
        <v>98.52390801536157</v>
      </c>
      <c r="J60" s="78">
        <f>J45</f>
        <v>0.27</v>
      </c>
      <c r="K60" s="45">
        <f>I60*J60</f>
        <v>26.601455164147627</v>
      </c>
      <c r="L60" s="50"/>
      <c r="M60" s="22"/>
      <c r="N60" s="22"/>
    </row>
    <row r="61" spans="4:14" ht="13.5" thickBot="1">
      <c r="D61" s="11"/>
      <c r="E61" s="12"/>
      <c r="F61" s="12"/>
      <c r="G61" s="12"/>
      <c r="H61" s="12"/>
      <c r="I61" s="12"/>
      <c r="J61" s="21">
        <f>SUM(J59:J60)</f>
        <v>1</v>
      </c>
      <c r="K61" s="47"/>
      <c r="L61" s="50"/>
      <c r="M61" s="22"/>
      <c r="N61" s="22"/>
    </row>
    <row r="62" spans="4:14" ht="13.5" thickBot="1">
      <c r="D62" s="16" t="s">
        <v>41</v>
      </c>
      <c r="E62" s="12"/>
      <c r="F62" s="12"/>
      <c r="G62" s="12"/>
      <c r="H62" s="12"/>
      <c r="I62" s="12"/>
      <c r="J62" s="12"/>
      <c r="K62" s="52">
        <f>SUM(K59:K61)</f>
        <v>97.69721315500279</v>
      </c>
      <c r="L62" s="53">
        <f>+K62/10</f>
        <v>9.769721315500279</v>
      </c>
      <c r="M62" s="22"/>
      <c r="N62" s="22"/>
    </row>
    <row r="63" spans="4:14" ht="12.75">
      <c r="D63" s="16"/>
      <c r="E63" s="12"/>
      <c r="F63" s="12"/>
      <c r="G63" s="12"/>
      <c r="H63" s="12"/>
      <c r="I63" s="12"/>
      <c r="J63" s="12"/>
      <c r="K63" s="49"/>
      <c r="L63" s="64"/>
      <c r="M63" s="22"/>
      <c r="N63" s="22"/>
    </row>
    <row r="64" spans="4:14" ht="12.75">
      <c r="D64" s="16"/>
      <c r="E64" s="12"/>
      <c r="F64" s="14" t="s">
        <v>17</v>
      </c>
      <c r="G64" s="12"/>
      <c r="H64" s="14" t="s">
        <v>29</v>
      </c>
      <c r="I64" s="12"/>
      <c r="J64" s="22"/>
      <c r="K64" s="49"/>
      <c r="L64" s="50"/>
      <c r="M64" s="22"/>
      <c r="N64" s="22"/>
    </row>
    <row r="65" spans="4:14" ht="12.75">
      <c r="D65" s="16"/>
      <c r="E65" s="12"/>
      <c r="F65" s="14" t="s">
        <v>19</v>
      </c>
      <c r="G65" s="14" t="s">
        <v>30</v>
      </c>
      <c r="H65" s="14" t="s">
        <v>31</v>
      </c>
      <c r="I65" s="14" t="s">
        <v>32</v>
      </c>
      <c r="J65" s="23" t="s">
        <v>33</v>
      </c>
      <c r="K65" s="51" t="s">
        <v>34</v>
      </c>
      <c r="L65" s="50"/>
      <c r="M65" s="22"/>
      <c r="N65" s="22"/>
    </row>
    <row r="66" spans="4:14" ht="12.75">
      <c r="D66" s="16" t="s">
        <v>61</v>
      </c>
      <c r="E66" s="12"/>
      <c r="F66" s="74">
        <v>96.33531138531599</v>
      </c>
      <c r="G66" s="12">
        <v>12</v>
      </c>
      <c r="H66" s="12">
        <v>3</v>
      </c>
      <c r="I66" s="12">
        <f>SUM(G66:H66)</f>
        <v>15</v>
      </c>
      <c r="J66" s="79">
        <f>+I66/I68</f>
        <v>0.6</v>
      </c>
      <c r="K66" s="49">
        <f>+F66*J66</f>
        <v>57.80118683118959</v>
      </c>
      <c r="L66" s="50"/>
      <c r="M66" s="22"/>
      <c r="N66" s="22"/>
    </row>
    <row r="67" spans="4:14" ht="13.5" thickBot="1">
      <c r="D67" s="16" t="s">
        <v>64</v>
      </c>
      <c r="E67" s="12"/>
      <c r="F67" s="43">
        <f>+K62</f>
        <v>97.69721315500279</v>
      </c>
      <c r="G67" s="25">
        <v>7</v>
      </c>
      <c r="H67" s="25">
        <v>3</v>
      </c>
      <c r="I67" s="25">
        <f>SUM(G67:H67)</f>
        <v>10</v>
      </c>
      <c r="J67" s="79">
        <f>+I67/I68</f>
        <v>0.4</v>
      </c>
      <c r="K67" s="49">
        <f>+F67*J67</f>
        <v>39.078885262001116</v>
      </c>
      <c r="L67" s="50"/>
      <c r="M67" s="22"/>
      <c r="N67" s="22"/>
    </row>
    <row r="68" spans="4:14" ht="13.5" thickBot="1">
      <c r="D68" s="16" t="s">
        <v>32</v>
      </c>
      <c r="E68" s="12"/>
      <c r="F68" s="12"/>
      <c r="G68" s="12">
        <f>SUM(G66:G67)</f>
        <v>19</v>
      </c>
      <c r="H68" s="12">
        <f>SUM(H66:H67)</f>
        <v>6</v>
      </c>
      <c r="I68" s="12">
        <f>SUM(I66:I67)</f>
        <v>25</v>
      </c>
      <c r="J68" s="78">
        <f>+J66+J67</f>
        <v>1</v>
      </c>
      <c r="K68" s="52">
        <f>+K66+K67</f>
        <v>96.8800720931907</v>
      </c>
      <c r="L68" s="53">
        <f>+K68/10</f>
        <v>9.688007209319071</v>
      </c>
      <c r="M68" s="22"/>
      <c r="N68" s="22"/>
    </row>
    <row r="69" spans="4:14" ht="12.75">
      <c r="D69" s="16"/>
      <c r="E69" s="12"/>
      <c r="F69" s="12"/>
      <c r="G69" s="12"/>
      <c r="H69" s="12"/>
      <c r="I69" s="12"/>
      <c r="J69" s="12"/>
      <c r="K69" s="49"/>
      <c r="L69" s="50"/>
      <c r="M69" s="22"/>
      <c r="N69" s="22"/>
    </row>
    <row r="70" spans="4:14" ht="12.75">
      <c r="D70" s="16"/>
      <c r="E70" s="12"/>
      <c r="F70" s="12"/>
      <c r="G70" s="12"/>
      <c r="H70" s="12"/>
      <c r="I70" s="12"/>
      <c r="J70" s="12"/>
      <c r="K70" s="49"/>
      <c r="L70" s="50"/>
      <c r="M70" s="22"/>
      <c r="N70" s="22"/>
    </row>
    <row r="71" spans="4:14" ht="12.75">
      <c r="D71" s="11"/>
      <c r="E71" s="12"/>
      <c r="F71" s="12" t="s">
        <v>12</v>
      </c>
      <c r="G71" s="12"/>
      <c r="H71" s="12"/>
      <c r="I71" s="12"/>
      <c r="J71" s="12"/>
      <c r="K71" s="47"/>
      <c r="L71" s="50"/>
      <c r="M71" s="22"/>
      <c r="N71" s="22"/>
    </row>
    <row r="72" spans="4:14" ht="12.75">
      <c r="D72" s="11"/>
      <c r="E72" s="12"/>
      <c r="F72" s="14" t="s">
        <v>13</v>
      </c>
      <c r="G72" s="14" t="s">
        <v>14</v>
      </c>
      <c r="H72" s="12"/>
      <c r="I72" s="14" t="s">
        <v>15</v>
      </c>
      <c r="J72" s="12"/>
      <c r="K72" s="14" t="s">
        <v>17</v>
      </c>
      <c r="L72" s="15" t="s">
        <v>18</v>
      </c>
      <c r="M72" s="31"/>
      <c r="N72" s="22"/>
    </row>
    <row r="73" spans="4:14" ht="12.75">
      <c r="D73" s="11"/>
      <c r="E73" s="12"/>
      <c r="F73" s="14" t="s">
        <v>19</v>
      </c>
      <c r="G73" s="14" t="s">
        <v>20</v>
      </c>
      <c r="H73" s="14" t="s">
        <v>21</v>
      </c>
      <c r="I73" s="14" t="s">
        <v>19</v>
      </c>
      <c r="J73" s="14" t="s">
        <v>16</v>
      </c>
      <c r="K73" s="14" t="s">
        <v>19</v>
      </c>
      <c r="L73" s="15" t="s">
        <v>24</v>
      </c>
      <c r="M73" s="22"/>
      <c r="N73" s="22"/>
    </row>
    <row r="74" spans="4:14" ht="12.75">
      <c r="D74" s="16" t="s">
        <v>42</v>
      </c>
      <c r="E74" s="12"/>
      <c r="F74" s="80">
        <f>F44</f>
        <v>86</v>
      </c>
      <c r="G74" s="84">
        <v>0.022199999999999998</v>
      </c>
      <c r="H74" s="73">
        <v>0.059</v>
      </c>
      <c r="I74" s="74">
        <f>F74/(1-G74)/(1-H74)</f>
        <v>93.46710577368049</v>
      </c>
      <c r="J74" s="78">
        <f>J44</f>
        <v>0.73</v>
      </c>
      <c r="K74" s="45">
        <f>I74*J74</f>
        <v>68.23098721478675</v>
      </c>
      <c r="L74" s="50"/>
      <c r="M74" s="22"/>
      <c r="N74" s="22"/>
    </row>
    <row r="75" spans="4:14" ht="12.75">
      <c r="D75" s="16" t="s">
        <v>43</v>
      </c>
      <c r="E75" s="12"/>
      <c r="F75" s="80">
        <f>F45</f>
        <v>87</v>
      </c>
      <c r="G75" s="84">
        <v>0.022199999999999998</v>
      </c>
      <c r="H75" s="73">
        <v>0.059</v>
      </c>
      <c r="I75" s="74">
        <f>F75/(1-G75)/(1-H75)</f>
        <v>94.55393258500236</v>
      </c>
      <c r="J75" s="78">
        <f>J45</f>
        <v>0.27</v>
      </c>
      <c r="K75" s="45">
        <f>I75*J75</f>
        <v>25.529561797950638</v>
      </c>
      <c r="L75" s="50"/>
      <c r="M75" s="22"/>
      <c r="N75" s="22"/>
    </row>
    <row r="76" spans="4:14" ht="13.5" thickBot="1">
      <c r="D76" s="11"/>
      <c r="E76" s="12"/>
      <c r="F76" s="12"/>
      <c r="G76" s="12"/>
      <c r="H76" s="12"/>
      <c r="I76" s="12"/>
      <c r="J76" s="21">
        <f>SUM(J74:J75)</f>
        <v>1</v>
      </c>
      <c r="K76" s="47"/>
      <c r="L76" s="50"/>
      <c r="M76" s="22"/>
      <c r="N76" s="22"/>
    </row>
    <row r="77" spans="4:14" ht="13.5" thickBot="1">
      <c r="D77" s="16" t="s">
        <v>52</v>
      </c>
      <c r="E77" s="12"/>
      <c r="F77" s="12"/>
      <c r="G77" s="12"/>
      <c r="H77" s="12"/>
      <c r="I77" s="12"/>
      <c r="J77" s="12"/>
      <c r="K77" s="52">
        <f>SUM(K74:K76)</f>
        <v>93.76054901273739</v>
      </c>
      <c r="L77" s="53">
        <f>+K77/10</f>
        <v>9.376054901273738</v>
      </c>
      <c r="M77" s="22"/>
      <c r="N77" s="22"/>
    </row>
    <row r="78" spans="4:14" ht="12.75">
      <c r="D78" s="16"/>
      <c r="E78" s="12"/>
      <c r="F78" s="12"/>
      <c r="G78" s="12"/>
      <c r="H78" s="12"/>
      <c r="I78" s="12"/>
      <c r="J78" s="12"/>
      <c r="K78" s="49"/>
      <c r="L78" s="65"/>
      <c r="M78" s="22"/>
      <c r="N78" s="22"/>
    </row>
    <row r="79" spans="4:14" ht="12.75">
      <c r="D79" s="16"/>
      <c r="E79" s="12"/>
      <c r="F79" s="14" t="s">
        <v>17</v>
      </c>
      <c r="G79" s="12"/>
      <c r="H79" s="14" t="s">
        <v>29</v>
      </c>
      <c r="I79" s="12"/>
      <c r="J79" s="22"/>
      <c r="K79" s="49"/>
      <c r="L79" s="50"/>
      <c r="M79" s="22"/>
      <c r="N79" s="22"/>
    </row>
    <row r="80" spans="4:14" ht="12.75">
      <c r="D80" s="16"/>
      <c r="E80" s="12"/>
      <c r="F80" s="14" t="s">
        <v>19</v>
      </c>
      <c r="G80" s="14" t="s">
        <v>30</v>
      </c>
      <c r="H80" s="14" t="s">
        <v>31</v>
      </c>
      <c r="I80" s="14" t="s">
        <v>32</v>
      </c>
      <c r="J80" s="23" t="s">
        <v>33</v>
      </c>
      <c r="K80" s="51" t="s">
        <v>34</v>
      </c>
      <c r="L80" s="50"/>
      <c r="M80" s="22"/>
      <c r="N80" s="22"/>
    </row>
    <row r="81" spans="4:14" ht="12.75">
      <c r="D81" s="16" t="s">
        <v>61</v>
      </c>
      <c r="E81" s="12"/>
      <c r="F81" s="74">
        <v>92.46933942709491</v>
      </c>
      <c r="G81" s="12">
        <v>12</v>
      </c>
      <c r="H81" s="12">
        <v>3</v>
      </c>
      <c r="I81" s="12">
        <f>SUM(G81:H81)</f>
        <v>15</v>
      </c>
      <c r="J81" s="79">
        <f>+I81/I83</f>
        <v>0.6</v>
      </c>
      <c r="K81" s="49">
        <f>+F81*J81</f>
        <v>55.481603656256944</v>
      </c>
      <c r="L81" s="50"/>
      <c r="M81" s="22"/>
      <c r="N81" s="22"/>
    </row>
    <row r="82" spans="4:14" ht="13.5" thickBot="1">
      <c r="D82" s="16" t="s">
        <v>64</v>
      </c>
      <c r="E82" s="12"/>
      <c r="F82" s="43">
        <f>+K77</f>
        <v>93.76054901273739</v>
      </c>
      <c r="G82" s="25">
        <v>7</v>
      </c>
      <c r="H82" s="25">
        <v>3</v>
      </c>
      <c r="I82" s="25">
        <f>SUM(G82:H82)</f>
        <v>10</v>
      </c>
      <c r="J82" s="79">
        <f>+I82/I83</f>
        <v>0.4</v>
      </c>
      <c r="K82" s="49">
        <f>+F82*J82</f>
        <v>37.50421960509495</v>
      </c>
      <c r="L82" s="50"/>
      <c r="M82" s="22"/>
      <c r="N82" s="22"/>
    </row>
    <row r="83" spans="4:14" ht="13.5" thickBot="1">
      <c r="D83" s="16" t="s">
        <v>32</v>
      </c>
      <c r="E83" s="12"/>
      <c r="F83" s="12"/>
      <c r="G83" s="12">
        <f>SUM(G81:G82)</f>
        <v>19</v>
      </c>
      <c r="H83" s="12">
        <f>SUM(H81:H82)</f>
        <v>6</v>
      </c>
      <c r="I83" s="12">
        <f>SUM(I81:I82)</f>
        <v>25</v>
      </c>
      <c r="J83" s="78">
        <f>+J81+J82</f>
        <v>1</v>
      </c>
      <c r="K83" s="52">
        <f>+K81+K82</f>
        <v>92.9858232613519</v>
      </c>
      <c r="L83" s="53">
        <f>+K83/10</f>
        <v>9.29858232613519</v>
      </c>
      <c r="M83" s="22"/>
      <c r="N83" s="22"/>
    </row>
    <row r="84" spans="4:14" ht="12.75">
      <c r="D84" s="16"/>
      <c r="E84" s="12"/>
      <c r="F84" s="12"/>
      <c r="G84" s="12"/>
      <c r="H84" s="12"/>
      <c r="I84" s="12"/>
      <c r="J84" s="12"/>
      <c r="K84" s="49"/>
      <c r="L84" s="65"/>
      <c r="M84" s="22"/>
      <c r="N84" s="22"/>
    </row>
    <row r="85" spans="4:14" ht="13.5" thickBot="1">
      <c r="D85" s="27"/>
      <c r="E85" s="28"/>
      <c r="F85" s="28"/>
      <c r="G85" s="28"/>
      <c r="H85" s="28"/>
      <c r="I85" s="28"/>
      <c r="J85" s="28"/>
      <c r="K85" s="59"/>
      <c r="L85" s="60"/>
      <c r="M85" s="22"/>
      <c r="N85" s="22"/>
    </row>
    <row r="86" spans="4:14" ht="12.75">
      <c r="D86" s="29"/>
      <c r="E86" s="12"/>
      <c r="F86" s="12"/>
      <c r="G86" s="12"/>
      <c r="H86" s="12"/>
      <c r="I86" s="12"/>
      <c r="J86" s="12"/>
      <c r="K86" s="49"/>
      <c r="L86" s="61"/>
      <c r="M86" s="22"/>
      <c r="N86" s="22"/>
    </row>
    <row r="87" spans="4:12" ht="13.5" thickBot="1">
      <c r="D87" s="3"/>
      <c r="K87" s="62"/>
      <c r="L87" s="56"/>
    </row>
    <row r="88" spans="4:12" ht="12.75">
      <c r="D88" s="7" t="s">
        <v>44</v>
      </c>
      <c r="E88" s="8"/>
      <c r="F88" s="9"/>
      <c r="G88" s="9"/>
      <c r="H88" s="9"/>
      <c r="I88" s="9"/>
      <c r="J88" s="9"/>
      <c r="K88" s="57"/>
      <c r="L88" s="58"/>
    </row>
    <row r="89" spans="4:12" ht="12.75">
      <c r="D89" s="11"/>
      <c r="E89" s="12"/>
      <c r="F89" s="12"/>
      <c r="G89" s="12"/>
      <c r="H89" s="12"/>
      <c r="I89" s="12"/>
      <c r="J89" s="12"/>
      <c r="K89" s="47"/>
      <c r="L89" s="46"/>
    </row>
    <row r="90" spans="4:12" ht="12.75">
      <c r="D90" s="11"/>
      <c r="E90" s="12"/>
      <c r="F90" s="12" t="s">
        <v>12</v>
      </c>
      <c r="G90" s="12"/>
      <c r="H90" s="12"/>
      <c r="I90" s="12"/>
      <c r="J90" s="12"/>
      <c r="K90" s="47"/>
      <c r="L90" s="46"/>
    </row>
    <row r="91" spans="4:12" ht="12.75">
      <c r="D91" s="11"/>
      <c r="E91" s="12"/>
      <c r="F91" s="14" t="s">
        <v>13</v>
      </c>
      <c r="G91" s="14" t="s">
        <v>14</v>
      </c>
      <c r="H91" s="12"/>
      <c r="I91" s="14" t="s">
        <v>15</v>
      </c>
      <c r="J91" s="12"/>
      <c r="K91" s="14" t="s">
        <v>17</v>
      </c>
      <c r="L91" s="15" t="s">
        <v>18</v>
      </c>
    </row>
    <row r="92" spans="4:12" ht="13.5" thickBot="1">
      <c r="D92" s="11"/>
      <c r="E92" s="12"/>
      <c r="F92" s="14" t="s">
        <v>19</v>
      </c>
      <c r="G92" s="14" t="s">
        <v>20</v>
      </c>
      <c r="H92" s="14" t="s">
        <v>21</v>
      </c>
      <c r="I92" s="14" t="s">
        <v>19</v>
      </c>
      <c r="J92" s="14" t="s">
        <v>16</v>
      </c>
      <c r="K92" s="14" t="s">
        <v>19</v>
      </c>
      <c r="L92" s="15" t="s">
        <v>24</v>
      </c>
    </row>
    <row r="93" spans="4:12" ht="13.5" thickBot="1">
      <c r="D93" s="16" t="s">
        <v>36</v>
      </c>
      <c r="E93" s="12"/>
      <c r="F93" s="17">
        <v>88</v>
      </c>
      <c r="G93" s="73">
        <v>0.0775</v>
      </c>
      <c r="H93" s="73">
        <v>0.059</v>
      </c>
      <c r="I93" s="74">
        <f>F93/(1-G93)/(1-H93)</f>
        <v>101.37402117910659</v>
      </c>
      <c r="J93" s="78">
        <v>1</v>
      </c>
      <c r="K93" s="45">
        <f>I93*J93</f>
        <v>101.37402117910659</v>
      </c>
      <c r="L93" s="46"/>
    </row>
    <row r="94" spans="4:12" ht="13.5" thickBot="1">
      <c r="D94" s="11"/>
      <c r="E94" s="12"/>
      <c r="F94" s="12"/>
      <c r="G94" s="12"/>
      <c r="H94" s="12"/>
      <c r="I94" s="12"/>
      <c r="J94" s="12"/>
      <c r="K94" s="47"/>
      <c r="L94" s="46"/>
    </row>
    <row r="95" spans="4:12" ht="13.5" thickBot="1">
      <c r="D95" s="16" t="s">
        <v>38</v>
      </c>
      <c r="E95" s="12"/>
      <c r="F95" s="12"/>
      <c r="G95" s="12"/>
      <c r="H95" s="12"/>
      <c r="I95" s="12"/>
      <c r="J95" s="12"/>
      <c r="K95" s="52">
        <f>SUM(K93:K94)</f>
        <v>101.37402117910659</v>
      </c>
      <c r="L95" s="53">
        <f>+K95/10</f>
        <v>10.137402117910659</v>
      </c>
    </row>
    <row r="96" spans="4:12" ht="12.75">
      <c r="D96" s="16"/>
      <c r="E96" s="12"/>
      <c r="F96" s="12"/>
      <c r="G96" s="12"/>
      <c r="H96" s="12"/>
      <c r="I96" s="12"/>
      <c r="J96" s="12"/>
      <c r="K96" s="49"/>
      <c r="L96" s="64"/>
    </row>
    <row r="97" spans="4:12" ht="12.75">
      <c r="D97" s="16"/>
      <c r="E97" s="12"/>
      <c r="F97" s="14" t="s">
        <v>17</v>
      </c>
      <c r="G97" s="12"/>
      <c r="H97" s="14" t="s">
        <v>29</v>
      </c>
      <c r="I97" s="12"/>
      <c r="J97" s="22"/>
      <c r="K97" s="49"/>
      <c r="L97" s="50"/>
    </row>
    <row r="98" spans="4:12" ht="12.75">
      <c r="D98" s="16"/>
      <c r="E98" s="12"/>
      <c r="F98" s="14" t="s">
        <v>19</v>
      </c>
      <c r="G98" s="14" t="s">
        <v>30</v>
      </c>
      <c r="H98" s="14" t="s">
        <v>31</v>
      </c>
      <c r="I98" s="14" t="s">
        <v>32</v>
      </c>
      <c r="J98" s="23" t="s">
        <v>33</v>
      </c>
      <c r="K98" s="51" t="s">
        <v>34</v>
      </c>
      <c r="L98" s="50"/>
    </row>
    <row r="99" spans="4:12" ht="12.75">
      <c r="D99" s="16" t="s">
        <v>61</v>
      </c>
      <c r="E99" s="12"/>
      <c r="F99" s="74">
        <v>99.44525148924139</v>
      </c>
      <c r="G99" s="12">
        <v>11</v>
      </c>
      <c r="H99" s="12">
        <v>0</v>
      </c>
      <c r="I99" s="12">
        <f>SUM(G99:H99)</f>
        <v>11</v>
      </c>
      <c r="J99" s="79">
        <f>+I99/I101</f>
        <v>0.5789473684210527</v>
      </c>
      <c r="K99" s="49">
        <f>+F99*J99</f>
        <v>57.57356665166607</v>
      </c>
      <c r="L99" s="50"/>
    </row>
    <row r="100" spans="4:12" ht="13.5" thickBot="1">
      <c r="D100" s="16" t="s">
        <v>64</v>
      </c>
      <c r="E100" s="12"/>
      <c r="F100" s="43">
        <f>+K95</f>
        <v>101.37402117910659</v>
      </c>
      <c r="G100" s="25">
        <v>8</v>
      </c>
      <c r="H100" s="25">
        <v>0</v>
      </c>
      <c r="I100" s="25">
        <f>SUM(G100:H100)</f>
        <v>8</v>
      </c>
      <c r="J100" s="79">
        <f>+I100/I101</f>
        <v>0.42105263157894735</v>
      </c>
      <c r="K100" s="49">
        <f>+F100*J100</f>
        <v>42.68379839120277</v>
      </c>
      <c r="L100" s="50"/>
    </row>
    <row r="101" spans="4:12" ht="13.5" thickBot="1">
      <c r="D101" s="16" t="s">
        <v>32</v>
      </c>
      <c r="E101" s="12"/>
      <c r="F101" s="12"/>
      <c r="G101" s="12">
        <f>SUM(G99:G100)</f>
        <v>19</v>
      </c>
      <c r="H101" s="12">
        <f>SUM(H99:H100)</f>
        <v>0</v>
      </c>
      <c r="I101" s="12">
        <f>SUM(I99:I100)</f>
        <v>19</v>
      </c>
      <c r="J101" s="78">
        <f>+J99+J100</f>
        <v>1</v>
      </c>
      <c r="K101" s="52">
        <f>+K99+K100</f>
        <v>100.25736504286884</v>
      </c>
      <c r="L101" s="53">
        <f>+K101/10</f>
        <v>10.025736504286884</v>
      </c>
    </row>
    <row r="102" spans="4:12" ht="12.75">
      <c r="D102" s="11"/>
      <c r="E102" s="12"/>
      <c r="F102" s="12"/>
      <c r="G102" s="12"/>
      <c r="H102" s="12"/>
      <c r="I102" s="12"/>
      <c r="J102" s="12"/>
      <c r="K102" s="47"/>
      <c r="L102" s="46"/>
    </row>
    <row r="103" spans="4:12" ht="12.75">
      <c r="D103" s="11"/>
      <c r="G103" s="12"/>
      <c r="H103" s="12"/>
      <c r="I103" s="12"/>
      <c r="J103" s="12"/>
      <c r="K103" s="47"/>
      <c r="L103" s="46"/>
    </row>
    <row r="104" spans="4:12" ht="12.75">
      <c r="D104" s="11"/>
      <c r="E104" s="12"/>
      <c r="F104" s="12" t="s">
        <v>12</v>
      </c>
      <c r="G104" s="12"/>
      <c r="H104" s="12"/>
      <c r="I104" s="12"/>
      <c r="J104" s="12"/>
      <c r="K104" s="47"/>
      <c r="L104" s="46"/>
    </row>
    <row r="105" spans="4:12" ht="12.75">
      <c r="D105" s="11"/>
      <c r="E105" s="12"/>
      <c r="F105" s="14" t="s">
        <v>13</v>
      </c>
      <c r="G105" s="14" t="s">
        <v>14</v>
      </c>
      <c r="H105" s="12"/>
      <c r="I105" s="14" t="s">
        <v>15</v>
      </c>
      <c r="J105" s="12"/>
      <c r="K105" s="14" t="s">
        <v>17</v>
      </c>
      <c r="L105" s="15" t="s">
        <v>18</v>
      </c>
    </row>
    <row r="106" spans="4:12" ht="12.75">
      <c r="D106" s="11"/>
      <c r="E106" s="12"/>
      <c r="F106" s="14" t="s">
        <v>19</v>
      </c>
      <c r="G106" s="14" t="s">
        <v>20</v>
      </c>
      <c r="H106" s="14" t="s">
        <v>21</v>
      </c>
      <c r="I106" s="14" t="s">
        <v>19</v>
      </c>
      <c r="J106" s="14" t="s">
        <v>16</v>
      </c>
      <c r="K106" s="14" t="s">
        <v>19</v>
      </c>
      <c r="L106" s="15" t="s">
        <v>24</v>
      </c>
    </row>
    <row r="107" spans="4:12" ht="12.75">
      <c r="D107" s="16" t="s">
        <v>39</v>
      </c>
      <c r="E107" s="12"/>
      <c r="F107" s="80">
        <f>F93</f>
        <v>88</v>
      </c>
      <c r="G107" s="73">
        <v>0.0616</v>
      </c>
      <c r="H107" s="73">
        <v>0.059</v>
      </c>
      <c r="I107" s="74">
        <f>F107/(1-G107)/(1-H107)</f>
        <v>99.65636672818181</v>
      </c>
      <c r="J107" s="78">
        <v>1</v>
      </c>
      <c r="K107" s="45">
        <f>I107*J107</f>
        <v>99.65636672818181</v>
      </c>
      <c r="L107" s="46"/>
    </row>
    <row r="108" spans="4:12" ht="13.5" thickBot="1">
      <c r="D108" s="11"/>
      <c r="E108" s="12"/>
      <c r="F108" s="12"/>
      <c r="G108" s="12"/>
      <c r="H108" s="12"/>
      <c r="I108" s="12"/>
      <c r="J108" s="12"/>
      <c r="K108" s="47"/>
      <c r="L108" s="46"/>
    </row>
    <row r="109" spans="4:12" ht="13.5" thickBot="1">
      <c r="D109" s="16" t="s">
        <v>41</v>
      </c>
      <c r="E109" s="12"/>
      <c r="F109" s="12"/>
      <c r="G109" s="12"/>
      <c r="H109" s="12"/>
      <c r="I109" s="12"/>
      <c r="J109" s="12"/>
      <c r="K109" s="52">
        <f>SUM(K107:K108)</f>
        <v>99.65636672818181</v>
      </c>
      <c r="L109" s="53">
        <f>+K109/10</f>
        <v>9.965636672818182</v>
      </c>
    </row>
    <row r="110" spans="4:12" ht="12.75">
      <c r="D110" s="16"/>
      <c r="E110" s="12"/>
      <c r="F110" s="12"/>
      <c r="G110" s="12"/>
      <c r="H110" s="12"/>
      <c r="I110" s="12"/>
      <c r="J110" s="12"/>
      <c r="K110" s="49"/>
      <c r="L110" s="64"/>
    </row>
    <row r="111" spans="4:12" ht="12.75">
      <c r="D111" s="16"/>
      <c r="E111" s="12"/>
      <c r="F111" s="14" t="s">
        <v>17</v>
      </c>
      <c r="G111" s="12"/>
      <c r="H111" s="14" t="s">
        <v>29</v>
      </c>
      <c r="I111" s="12"/>
      <c r="J111" s="22"/>
      <c r="K111" s="49"/>
      <c r="L111" s="50"/>
    </row>
    <row r="112" spans="4:12" ht="12.75">
      <c r="D112" s="16"/>
      <c r="E112" s="12"/>
      <c r="F112" s="14" t="s">
        <v>19</v>
      </c>
      <c r="G112" s="14" t="s">
        <v>30</v>
      </c>
      <c r="H112" s="14" t="s">
        <v>31</v>
      </c>
      <c r="I112" s="14" t="s">
        <v>32</v>
      </c>
      <c r="J112" s="23" t="s">
        <v>33</v>
      </c>
      <c r="K112" s="51" t="s">
        <v>34</v>
      </c>
      <c r="L112" s="50"/>
    </row>
    <row r="113" spans="4:12" ht="12.75">
      <c r="D113" s="16" t="s">
        <v>61</v>
      </c>
      <c r="E113" s="12"/>
      <c r="F113" s="74">
        <v>97.7674294405583</v>
      </c>
      <c r="G113" s="12">
        <v>11</v>
      </c>
      <c r="H113" s="12">
        <v>0</v>
      </c>
      <c r="I113" s="12">
        <f>SUM(G113:H113)</f>
        <v>11</v>
      </c>
      <c r="J113" s="79">
        <f>+I113/I115</f>
        <v>0.5789473684210527</v>
      </c>
      <c r="K113" s="49">
        <f>+F113*J113</f>
        <v>56.60219599190218</v>
      </c>
      <c r="L113" s="50"/>
    </row>
    <row r="114" spans="4:12" ht="13.5" thickBot="1">
      <c r="D114" s="16" t="s">
        <v>64</v>
      </c>
      <c r="E114" s="12"/>
      <c r="F114" s="43">
        <f>+K109</f>
        <v>99.65636672818181</v>
      </c>
      <c r="G114" s="25">
        <v>8</v>
      </c>
      <c r="H114" s="25">
        <v>0</v>
      </c>
      <c r="I114" s="25">
        <f>SUM(G114:H114)</f>
        <v>8</v>
      </c>
      <c r="J114" s="79">
        <f>+I114/I115</f>
        <v>0.42105263157894735</v>
      </c>
      <c r="K114" s="49">
        <f>+F114*J114</f>
        <v>41.9605754644976</v>
      </c>
      <c r="L114" s="50"/>
    </row>
    <row r="115" spans="4:12" ht="13.5" thickBot="1">
      <c r="D115" s="16" t="s">
        <v>32</v>
      </c>
      <c r="E115" s="12"/>
      <c r="F115" s="12"/>
      <c r="G115" s="12">
        <f>SUM(G113:G114)</f>
        <v>19</v>
      </c>
      <c r="H115" s="12">
        <f>SUM(H113:H114)</f>
        <v>0</v>
      </c>
      <c r="I115" s="12">
        <f>SUM(I113:I114)</f>
        <v>19</v>
      </c>
      <c r="J115" s="78">
        <f>+J113+J114</f>
        <v>1</v>
      </c>
      <c r="K115" s="52">
        <f>+K113+K114</f>
        <v>98.56277145639979</v>
      </c>
      <c r="L115" s="53">
        <f>+K115/10</f>
        <v>9.856277145639979</v>
      </c>
    </row>
    <row r="116" spans="4:12" ht="12.75">
      <c r="D116" s="11"/>
      <c r="E116" s="12"/>
      <c r="F116" s="12"/>
      <c r="G116" s="12"/>
      <c r="H116" s="12"/>
      <c r="I116" s="12"/>
      <c r="J116" s="12"/>
      <c r="K116" s="47"/>
      <c r="L116" s="46"/>
    </row>
    <row r="117" spans="4:12" ht="12.75">
      <c r="D117" s="11"/>
      <c r="E117" s="12"/>
      <c r="F117" s="12"/>
      <c r="G117" s="12"/>
      <c r="H117" s="12"/>
      <c r="I117" s="12"/>
      <c r="J117" s="12"/>
      <c r="K117" s="47"/>
      <c r="L117" s="46"/>
    </row>
    <row r="118" spans="4:12" ht="12.75">
      <c r="D118" s="11"/>
      <c r="E118" s="12"/>
      <c r="F118" s="12" t="s">
        <v>12</v>
      </c>
      <c r="G118" s="12"/>
      <c r="H118" s="12"/>
      <c r="I118" s="12"/>
      <c r="J118" s="12"/>
      <c r="K118" s="47"/>
      <c r="L118" s="46"/>
    </row>
    <row r="119" spans="4:12" ht="12.75">
      <c r="D119" s="11"/>
      <c r="E119" s="12"/>
      <c r="F119" s="14" t="s">
        <v>13</v>
      </c>
      <c r="G119" s="14" t="s">
        <v>14</v>
      </c>
      <c r="H119" s="12"/>
      <c r="I119" s="14" t="s">
        <v>15</v>
      </c>
      <c r="J119" s="12"/>
      <c r="K119" s="14" t="s">
        <v>17</v>
      </c>
      <c r="L119" s="15" t="s">
        <v>18</v>
      </c>
    </row>
    <row r="120" spans="4:12" ht="12.75">
      <c r="D120" s="11"/>
      <c r="E120" s="12"/>
      <c r="F120" s="14" t="s">
        <v>19</v>
      </c>
      <c r="G120" s="14" t="s">
        <v>20</v>
      </c>
      <c r="H120" s="14" t="s">
        <v>21</v>
      </c>
      <c r="I120" s="14" t="s">
        <v>19</v>
      </c>
      <c r="J120" s="14" t="s">
        <v>16</v>
      </c>
      <c r="K120" s="14" t="s">
        <v>19</v>
      </c>
      <c r="L120" s="15" t="s">
        <v>24</v>
      </c>
    </row>
    <row r="121" spans="4:12" ht="12.75">
      <c r="D121" s="16" t="s">
        <v>42</v>
      </c>
      <c r="E121" s="12"/>
      <c r="F121" s="80">
        <f>F93</f>
        <v>88</v>
      </c>
      <c r="G121" s="73">
        <v>0.022199999999999998</v>
      </c>
      <c r="H121" s="73">
        <v>0.059</v>
      </c>
      <c r="I121" s="74">
        <f>F121/(1-G121)/(1-H121)</f>
        <v>95.64075939632421</v>
      </c>
      <c r="J121" s="78">
        <v>1</v>
      </c>
      <c r="K121" s="45">
        <f>I121*J121</f>
        <v>95.64075939632421</v>
      </c>
      <c r="L121" s="46"/>
    </row>
    <row r="122" spans="4:12" ht="13.5" thickBot="1">
      <c r="D122" s="11"/>
      <c r="E122" s="12"/>
      <c r="F122" s="12"/>
      <c r="G122" s="12"/>
      <c r="H122" s="12"/>
      <c r="I122" s="12"/>
      <c r="J122" s="12"/>
      <c r="K122" s="47"/>
      <c r="L122" s="46"/>
    </row>
    <row r="123" spans="4:12" ht="13.5" thickBot="1">
      <c r="D123" s="16" t="s">
        <v>52</v>
      </c>
      <c r="E123" s="12"/>
      <c r="F123" s="12"/>
      <c r="G123" s="12"/>
      <c r="H123" s="12"/>
      <c r="I123" s="12"/>
      <c r="J123" s="12"/>
      <c r="K123" s="63">
        <f>SUM(K121:K122)</f>
        <v>95.64075939632421</v>
      </c>
      <c r="L123" s="53">
        <f>+K123/10</f>
        <v>9.56407593963242</v>
      </c>
    </row>
    <row r="124" spans="4:12" ht="12.75">
      <c r="D124" s="16"/>
      <c r="E124" s="12"/>
      <c r="F124" s="12"/>
      <c r="G124" s="12"/>
      <c r="H124" s="12"/>
      <c r="I124" s="12"/>
      <c r="J124" s="12"/>
      <c r="K124" s="66"/>
      <c r="L124" s="67"/>
    </row>
    <row r="125" spans="4:12" ht="12.75">
      <c r="D125" s="16"/>
      <c r="E125" s="12"/>
      <c r="F125" s="14" t="s">
        <v>17</v>
      </c>
      <c r="G125" s="12"/>
      <c r="H125" s="14" t="s">
        <v>29</v>
      </c>
      <c r="I125" s="12"/>
      <c r="J125" s="22"/>
      <c r="K125" s="49"/>
      <c r="L125" s="50"/>
    </row>
    <row r="126" spans="4:12" ht="12.75">
      <c r="D126" s="16"/>
      <c r="E126" s="12"/>
      <c r="F126" s="14" t="s">
        <v>19</v>
      </c>
      <c r="G126" s="14" t="s">
        <v>30</v>
      </c>
      <c r="H126" s="14" t="s">
        <v>31</v>
      </c>
      <c r="I126" s="14" t="s">
        <v>32</v>
      </c>
      <c r="J126" s="23" t="s">
        <v>33</v>
      </c>
      <c r="K126" s="51" t="s">
        <v>34</v>
      </c>
      <c r="L126" s="50"/>
    </row>
    <row r="127" spans="4:12" ht="12.75">
      <c r="D127" s="16" t="s">
        <v>61</v>
      </c>
      <c r="E127" s="12"/>
      <c r="F127" s="74">
        <v>93.84398605090868</v>
      </c>
      <c r="G127" s="12">
        <v>11</v>
      </c>
      <c r="H127" s="12">
        <v>0</v>
      </c>
      <c r="I127" s="12">
        <f>SUM(G127:H127)</f>
        <v>11</v>
      </c>
      <c r="J127" s="79">
        <f>+I127/I129</f>
        <v>0.5789473684210527</v>
      </c>
      <c r="K127" s="49">
        <f>+F127*J127</f>
        <v>54.33072876631555</v>
      </c>
      <c r="L127" s="50"/>
    </row>
    <row r="128" spans="4:12" ht="13.5" thickBot="1">
      <c r="D128" s="16" t="s">
        <v>64</v>
      </c>
      <c r="E128" s="12"/>
      <c r="F128" s="43">
        <f>+K123</f>
        <v>95.64075939632421</v>
      </c>
      <c r="G128" s="25">
        <v>8</v>
      </c>
      <c r="H128" s="25">
        <v>0</v>
      </c>
      <c r="I128" s="25">
        <f>SUM(G128:H128)</f>
        <v>8</v>
      </c>
      <c r="J128" s="79">
        <f>+I128/I129</f>
        <v>0.42105263157894735</v>
      </c>
      <c r="K128" s="49">
        <f>+F128*J128</f>
        <v>40.26979343003124</v>
      </c>
      <c r="L128" s="50"/>
    </row>
    <row r="129" spans="4:12" ht="13.5" thickBot="1">
      <c r="D129" s="16" t="s">
        <v>32</v>
      </c>
      <c r="E129" s="12"/>
      <c r="F129" s="12"/>
      <c r="G129" s="12">
        <f>SUM(G127:G128)</f>
        <v>19</v>
      </c>
      <c r="H129" s="12">
        <f>SUM(H127:H128)</f>
        <v>0</v>
      </c>
      <c r="I129" s="12">
        <f>SUM(I127:I128)</f>
        <v>19</v>
      </c>
      <c r="J129" s="78">
        <f>+J127+J128</f>
        <v>1</v>
      </c>
      <c r="K129" s="52">
        <f>+K127+K128</f>
        <v>94.60052219634679</v>
      </c>
      <c r="L129" s="53">
        <f>+K129/10</f>
        <v>9.46005221963468</v>
      </c>
    </row>
    <row r="130" spans="4:12" ht="13.5" thickBot="1">
      <c r="D130" s="33"/>
      <c r="E130" s="28"/>
      <c r="F130" s="28"/>
      <c r="G130" s="28"/>
      <c r="H130" s="28"/>
      <c r="I130" s="28"/>
      <c r="J130" s="28"/>
      <c r="K130" s="54"/>
      <c r="L130" s="55"/>
    </row>
    <row r="131" ht="13.5" thickBot="1"/>
    <row r="132" spans="4:12" ht="12.75">
      <c r="D132" s="70" t="s">
        <v>53</v>
      </c>
      <c r="E132" s="8"/>
      <c r="F132" s="8"/>
      <c r="G132" s="9"/>
      <c r="H132" s="9"/>
      <c r="I132" s="9"/>
      <c r="J132" s="9"/>
      <c r="K132" s="9"/>
      <c r="L132" s="10"/>
    </row>
    <row r="133" spans="4:12" ht="12.75">
      <c r="D133" s="11"/>
      <c r="E133" s="12"/>
      <c r="F133" s="12"/>
      <c r="G133" s="12"/>
      <c r="H133" s="12"/>
      <c r="I133" s="12"/>
      <c r="J133" s="12"/>
      <c r="K133" s="12"/>
      <c r="L133" s="13"/>
    </row>
    <row r="134" spans="4:12" ht="12.75">
      <c r="D134" s="11"/>
      <c r="E134" s="12"/>
      <c r="F134" s="12" t="s">
        <v>12</v>
      </c>
      <c r="G134" s="12"/>
      <c r="H134" s="12"/>
      <c r="I134" s="12"/>
      <c r="J134" s="12"/>
      <c r="K134" s="47"/>
      <c r="L134" s="46"/>
    </row>
    <row r="135" spans="4:12" ht="12.75">
      <c r="D135" s="11"/>
      <c r="E135" s="12"/>
      <c r="F135" s="14" t="s">
        <v>13</v>
      </c>
      <c r="G135" s="14" t="s">
        <v>14</v>
      </c>
      <c r="H135" s="12"/>
      <c r="I135" s="14" t="s">
        <v>15</v>
      </c>
      <c r="J135" s="12"/>
      <c r="K135" s="14" t="s">
        <v>17</v>
      </c>
      <c r="L135" s="15" t="s">
        <v>18</v>
      </c>
    </row>
    <row r="136" spans="4:12" ht="13.5" thickBot="1">
      <c r="D136" s="11"/>
      <c r="E136" s="12"/>
      <c r="F136" s="14" t="s">
        <v>19</v>
      </c>
      <c r="G136" s="14" t="s">
        <v>20</v>
      </c>
      <c r="H136" s="14" t="s">
        <v>21</v>
      </c>
      <c r="I136" s="14" t="s">
        <v>19</v>
      </c>
      <c r="J136" s="14" t="s">
        <v>16</v>
      </c>
      <c r="K136" s="14" t="s">
        <v>19</v>
      </c>
      <c r="L136" s="15" t="s">
        <v>24</v>
      </c>
    </row>
    <row r="137" spans="4:12" ht="13.5" thickBot="1">
      <c r="D137" s="16" t="s">
        <v>54</v>
      </c>
      <c r="E137" s="12"/>
      <c r="F137" s="72">
        <v>88</v>
      </c>
      <c r="G137" s="73">
        <v>0.0775</v>
      </c>
      <c r="H137" s="73">
        <v>0.059</v>
      </c>
      <c r="I137" s="74">
        <f>F137/(1-G137)/(1-H137)</f>
        <v>101.37402117910659</v>
      </c>
      <c r="J137" s="78">
        <v>1</v>
      </c>
      <c r="K137" s="52">
        <f>I137*J137</f>
        <v>101.37402117910659</v>
      </c>
      <c r="L137" s="53">
        <f>K137/10</f>
        <v>10.137402117910659</v>
      </c>
    </row>
    <row r="138" spans="4:12" ht="12.75">
      <c r="D138" s="11"/>
      <c r="E138" s="12"/>
      <c r="F138" s="12"/>
      <c r="G138" s="12"/>
      <c r="H138" s="12"/>
      <c r="I138" s="12"/>
      <c r="J138" s="12"/>
      <c r="K138" s="47"/>
      <c r="L138" s="71"/>
    </row>
    <row r="139" spans="4:12" ht="13.5" thickBot="1">
      <c r="D139" s="16"/>
      <c r="E139" s="12"/>
      <c r="F139" s="12"/>
      <c r="G139" s="12"/>
      <c r="H139" s="12"/>
      <c r="I139" s="12"/>
      <c r="J139" s="12"/>
      <c r="K139" s="49"/>
      <c r="L139" s="64"/>
    </row>
    <row r="140" spans="4:12" ht="13.5" thickBot="1">
      <c r="D140" s="16" t="s">
        <v>55</v>
      </c>
      <c r="E140" s="12"/>
      <c r="F140" s="80">
        <v>88</v>
      </c>
      <c r="G140" s="73">
        <v>0.0616</v>
      </c>
      <c r="H140" s="73">
        <v>0.059</v>
      </c>
      <c r="I140" s="74">
        <f>F140/(1-G140)/(1-H140)</f>
        <v>99.65636672818181</v>
      </c>
      <c r="J140" s="78">
        <v>1</v>
      </c>
      <c r="K140" s="52">
        <f>I140*J140</f>
        <v>99.65636672818181</v>
      </c>
      <c r="L140" s="53">
        <f>K140/10</f>
        <v>9.965636672818182</v>
      </c>
    </row>
    <row r="141" spans="4:12" ht="12.75">
      <c r="D141" s="11"/>
      <c r="E141" s="12"/>
      <c r="F141" s="12"/>
      <c r="G141" s="12"/>
      <c r="H141" s="12"/>
      <c r="I141" s="12"/>
      <c r="J141" s="12"/>
      <c r="K141" s="47"/>
      <c r="L141" s="71"/>
    </row>
    <row r="142" spans="4:12" ht="13.5" thickBot="1">
      <c r="D142" s="16"/>
      <c r="E142" s="12"/>
      <c r="F142" s="12"/>
      <c r="G142" s="12"/>
      <c r="H142" s="12"/>
      <c r="I142" s="12"/>
      <c r="J142" s="12"/>
      <c r="K142" s="49"/>
      <c r="L142" s="64"/>
    </row>
    <row r="143" spans="4:12" ht="13.5" thickBot="1">
      <c r="D143" s="16" t="s">
        <v>56</v>
      </c>
      <c r="E143" s="12"/>
      <c r="F143" s="80">
        <v>88</v>
      </c>
      <c r="G143" s="73">
        <v>0.022199999999999998</v>
      </c>
      <c r="H143" s="73">
        <v>0.059</v>
      </c>
      <c r="I143" s="74">
        <f>F143/(1-G143)/(1-H143)</f>
        <v>95.64075939632421</v>
      </c>
      <c r="J143" s="78">
        <v>1</v>
      </c>
      <c r="K143" s="52">
        <f>I143*J143</f>
        <v>95.64075939632421</v>
      </c>
      <c r="L143" s="53">
        <f>K143/10</f>
        <v>9.56407593963242</v>
      </c>
    </row>
    <row r="144" spans="4:12" ht="12.75">
      <c r="D144" s="11"/>
      <c r="E144" s="12"/>
      <c r="F144" s="12"/>
      <c r="G144" s="12"/>
      <c r="H144" s="12"/>
      <c r="I144" s="12"/>
      <c r="J144" s="12"/>
      <c r="K144" s="47"/>
      <c r="L144" s="46"/>
    </row>
    <row r="145" spans="4:12" ht="13.5" thickBot="1">
      <c r="D145" s="33"/>
      <c r="E145" s="28"/>
      <c r="F145" s="28"/>
      <c r="G145" s="28"/>
      <c r="H145" s="28"/>
      <c r="I145" s="28"/>
      <c r="J145" s="28"/>
      <c r="K145" s="28"/>
      <c r="L145" s="69"/>
    </row>
  </sheetData>
  <mergeCells count="1">
    <mergeCell ref="D11:L11"/>
  </mergeCells>
  <printOptions/>
  <pageMargins left="0.41" right="0.26"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D1:R145"/>
  <sheetViews>
    <sheetView workbookViewId="0" topLeftCell="C70">
      <selection activeCell="H116" sqref="H116"/>
    </sheetView>
  </sheetViews>
  <sheetFormatPr defaultColWidth="9.140625" defaultRowHeight="12.75"/>
  <cols>
    <col min="1" max="1" width="2.00390625" style="0" customWidth="1"/>
    <col min="2" max="2" width="1.8515625" style="0" customWidth="1"/>
    <col min="3" max="3" width="2.00390625" style="0" customWidth="1"/>
    <col min="4" max="4" width="10.00390625" style="0" customWidth="1"/>
    <col min="10" max="10" width="25.140625" style="0" customWidth="1"/>
    <col min="11" max="11" width="29.00390625" style="0" customWidth="1"/>
    <col min="12" max="12" width="17.57421875" style="0" customWidth="1"/>
  </cols>
  <sheetData>
    <row r="1" spans="4:17" ht="18">
      <c r="D1" s="44" t="s">
        <v>0</v>
      </c>
      <c r="M1" s="12"/>
      <c r="N1" s="12"/>
      <c r="O1" s="12"/>
      <c r="P1" s="12"/>
      <c r="Q1" s="12"/>
    </row>
    <row r="2" spans="4:17" ht="13.5" thickBot="1">
      <c r="D2" s="1"/>
      <c r="M2" s="22"/>
      <c r="N2" s="22"/>
      <c r="O2" s="22"/>
      <c r="P2" s="22"/>
      <c r="Q2" s="22"/>
    </row>
    <row r="3" spans="4:17" ht="12.75">
      <c r="D3" s="34" t="s">
        <v>47</v>
      </c>
      <c r="E3" s="35"/>
      <c r="F3" s="35"/>
      <c r="G3" s="35"/>
      <c r="H3" s="35"/>
      <c r="I3" s="35"/>
      <c r="J3" s="35"/>
      <c r="K3" s="35"/>
      <c r="L3" s="36"/>
      <c r="M3" s="22"/>
      <c r="N3" s="22"/>
      <c r="O3" s="22"/>
      <c r="P3" s="22"/>
      <c r="Q3" s="22"/>
    </row>
    <row r="4" spans="4:17" ht="12.75">
      <c r="D4" s="37" t="s">
        <v>1</v>
      </c>
      <c r="E4" s="38"/>
      <c r="F4" s="38"/>
      <c r="G4" s="38"/>
      <c r="H4" s="38"/>
      <c r="I4" s="38"/>
      <c r="J4" s="38"/>
      <c r="K4" s="38"/>
      <c r="L4" s="39"/>
      <c r="M4" s="22"/>
      <c r="N4" s="22"/>
      <c r="O4" s="22"/>
      <c r="P4" s="22"/>
      <c r="Q4" s="22"/>
    </row>
    <row r="5" spans="4:17" ht="12.75">
      <c r="D5" s="37" t="s">
        <v>48</v>
      </c>
      <c r="E5" s="38"/>
      <c r="F5" s="38"/>
      <c r="G5" s="38"/>
      <c r="H5" s="38"/>
      <c r="I5" s="38"/>
      <c r="J5" s="38"/>
      <c r="K5" s="38"/>
      <c r="L5" s="39"/>
      <c r="M5" s="22"/>
      <c r="N5" s="22"/>
      <c r="O5" s="22"/>
      <c r="P5" s="22"/>
      <c r="Q5" s="22"/>
    </row>
    <row r="6" spans="4:17" ht="12.75">
      <c r="D6" s="37" t="s">
        <v>49</v>
      </c>
      <c r="E6" s="38"/>
      <c r="F6" s="38"/>
      <c r="G6" s="38"/>
      <c r="H6" s="38"/>
      <c r="I6" s="38"/>
      <c r="J6" s="38"/>
      <c r="K6" s="38"/>
      <c r="L6" s="39"/>
      <c r="M6" s="22"/>
      <c r="N6" s="22"/>
      <c r="O6" s="22"/>
      <c r="P6" s="22"/>
      <c r="Q6" s="22"/>
    </row>
    <row r="7" spans="4:17" ht="13.5" thickBot="1">
      <c r="D7" s="40" t="s">
        <v>2</v>
      </c>
      <c r="E7" s="41"/>
      <c r="F7" s="41"/>
      <c r="G7" s="41"/>
      <c r="H7" s="41"/>
      <c r="I7" s="41"/>
      <c r="J7" s="41"/>
      <c r="K7" s="41"/>
      <c r="L7" s="42"/>
      <c r="M7" s="22"/>
      <c r="N7" s="22"/>
      <c r="O7" s="22"/>
      <c r="P7" s="22"/>
      <c r="Q7" s="22"/>
    </row>
    <row r="8" spans="4:17" ht="12.75">
      <c r="D8" s="1"/>
      <c r="M8" s="22"/>
      <c r="N8" s="22"/>
      <c r="O8" s="22"/>
      <c r="P8" s="22"/>
      <c r="Q8" s="22"/>
    </row>
    <row r="9" spans="4:17" ht="12.75">
      <c r="D9" s="2" t="s">
        <v>3</v>
      </c>
      <c r="M9" s="12"/>
      <c r="N9" s="12"/>
      <c r="O9" s="12"/>
      <c r="P9" s="12"/>
      <c r="Q9" s="12"/>
    </row>
    <row r="10" ht="12.75">
      <c r="D10" s="3" t="s">
        <v>4</v>
      </c>
    </row>
    <row r="11" spans="4:12" ht="39" customHeight="1">
      <c r="D11" s="81" t="s">
        <v>59</v>
      </c>
      <c r="E11" s="82"/>
      <c r="F11" s="82"/>
      <c r="G11" s="82"/>
      <c r="H11" s="82"/>
      <c r="I11" s="82"/>
      <c r="J11" s="82"/>
      <c r="K11" s="82"/>
      <c r="L11" s="82"/>
    </row>
    <row r="12" ht="12.75">
      <c r="D12" s="3" t="s">
        <v>5</v>
      </c>
    </row>
    <row r="13" ht="12.75">
      <c r="D13" s="3" t="s">
        <v>46</v>
      </c>
    </row>
    <row r="14" ht="13.5" thickBot="1">
      <c r="D14" s="3" t="s">
        <v>6</v>
      </c>
    </row>
    <row r="15" spans="4:10" ht="13.5" thickBot="1">
      <c r="D15" s="3" t="s">
        <v>7</v>
      </c>
      <c r="J15" s="4"/>
    </row>
    <row r="16" spans="4:10" ht="13.5" thickBot="1">
      <c r="D16" s="3" t="s">
        <v>8</v>
      </c>
      <c r="H16" s="5"/>
      <c r="J16" s="6"/>
    </row>
    <row r="17" ht="12.75">
      <c r="D17" s="3" t="s">
        <v>9</v>
      </c>
    </row>
    <row r="18" ht="12.75">
      <c r="D18" s="3" t="s">
        <v>57</v>
      </c>
    </row>
    <row r="19" ht="12.75">
      <c r="D19" s="3" t="s">
        <v>58</v>
      </c>
    </row>
    <row r="20" spans="4:17" ht="12.75">
      <c r="D20" s="3" t="s">
        <v>10</v>
      </c>
      <c r="O20">
        <v>101.3</v>
      </c>
      <c r="P20">
        <v>12</v>
      </c>
      <c r="Q20">
        <f>O20*P20</f>
        <v>1215.6</v>
      </c>
    </row>
    <row r="21" spans="15:17" ht="13.5" thickBot="1">
      <c r="O21">
        <v>96.6</v>
      </c>
      <c r="P21">
        <v>11</v>
      </c>
      <c r="Q21">
        <f>O21*P21</f>
        <v>1062.6</v>
      </c>
    </row>
    <row r="22" spans="4:12" ht="12.75">
      <c r="D22" s="7" t="s">
        <v>11</v>
      </c>
      <c r="E22" s="8"/>
      <c r="F22" s="9"/>
      <c r="G22" s="9"/>
      <c r="H22" s="9"/>
      <c r="I22" s="9"/>
      <c r="J22" s="9"/>
      <c r="K22" s="9"/>
      <c r="L22" s="10"/>
    </row>
    <row r="23" spans="4:12" ht="12.75">
      <c r="D23" s="11"/>
      <c r="E23" s="12"/>
      <c r="F23" s="12" t="s">
        <v>12</v>
      </c>
      <c r="G23" s="12"/>
      <c r="H23" s="12"/>
      <c r="I23" s="12"/>
      <c r="J23" s="12"/>
      <c r="K23" s="12"/>
      <c r="L23" s="13"/>
    </row>
    <row r="24" spans="4:12" ht="12.75">
      <c r="D24" s="11"/>
      <c r="E24" s="12"/>
      <c r="F24" s="14" t="s">
        <v>13</v>
      </c>
      <c r="G24" s="14" t="s">
        <v>14</v>
      </c>
      <c r="H24" s="12"/>
      <c r="I24" s="14" t="s">
        <v>15</v>
      </c>
      <c r="J24" s="14" t="s">
        <v>16</v>
      </c>
      <c r="K24" s="14" t="s">
        <v>17</v>
      </c>
      <c r="L24" s="15" t="s">
        <v>18</v>
      </c>
    </row>
    <row r="25" spans="4:12" ht="13.5" thickBot="1">
      <c r="D25" s="11"/>
      <c r="E25" s="12"/>
      <c r="F25" s="14" t="s">
        <v>19</v>
      </c>
      <c r="G25" s="14" t="s">
        <v>20</v>
      </c>
      <c r="H25" s="14" t="s">
        <v>21</v>
      </c>
      <c r="I25" s="14" t="s">
        <v>19</v>
      </c>
      <c r="J25" s="14" t="s">
        <v>22</v>
      </c>
      <c r="K25" s="14" t="s">
        <v>23</v>
      </c>
      <c r="L25" s="15" t="s">
        <v>24</v>
      </c>
    </row>
    <row r="26" spans="4:12" ht="13.5" thickBot="1">
      <c r="D26" s="16" t="s">
        <v>25</v>
      </c>
      <c r="E26" s="12"/>
      <c r="F26" s="72">
        <v>69.04</v>
      </c>
      <c r="G26" s="73">
        <v>0.0735</v>
      </c>
      <c r="H26" s="73">
        <v>0.059</v>
      </c>
      <c r="I26" s="74">
        <f>F26/(1-G26)/(1-H26)</f>
        <v>79.18915989408565</v>
      </c>
      <c r="J26" s="75">
        <f>+(+G34/I34)*0.75+0.25</f>
        <v>0.7954545454545454</v>
      </c>
      <c r="K26" s="45">
        <f>+I26*J26</f>
        <v>62.991377188477216</v>
      </c>
      <c r="L26" s="46" t="s">
        <v>26</v>
      </c>
    </row>
    <row r="27" spans="4:13" ht="13.5" thickBot="1">
      <c r="D27" s="16" t="s">
        <v>27</v>
      </c>
      <c r="E27" s="12"/>
      <c r="F27" s="72">
        <v>70.28</v>
      </c>
      <c r="G27" s="73">
        <v>0.0735</v>
      </c>
      <c r="H27" s="73">
        <v>0.059</v>
      </c>
      <c r="I27" s="74">
        <f>F27/(1-G27)/(1-H27)</f>
        <v>80.61144492115207</v>
      </c>
      <c r="J27" s="75">
        <f>+(+H34/I34)*0.75</f>
        <v>0.20454545454545453</v>
      </c>
      <c r="K27" s="45">
        <f>+I27*J27</f>
        <v>16.488704642962922</v>
      </c>
      <c r="L27" s="46"/>
      <c r="M27" s="12"/>
    </row>
    <row r="28" spans="4:13" ht="12.75">
      <c r="D28" s="11"/>
      <c r="E28" s="12"/>
      <c r="F28" s="12"/>
      <c r="G28" s="12"/>
      <c r="H28" s="12"/>
      <c r="I28" s="12"/>
      <c r="J28" s="21">
        <f>SUM(J26:J27)</f>
        <v>1</v>
      </c>
      <c r="K28" s="47"/>
      <c r="L28" s="46"/>
      <c r="M28" s="12"/>
    </row>
    <row r="29" spans="4:12" ht="12.75">
      <c r="D29" s="16" t="s">
        <v>28</v>
      </c>
      <c r="E29" s="12"/>
      <c r="F29" s="12"/>
      <c r="G29" s="12"/>
      <c r="H29" s="12"/>
      <c r="I29" s="12"/>
      <c r="J29" s="12"/>
      <c r="K29" s="48">
        <f>+K26+K27</f>
        <v>79.48008183144015</v>
      </c>
      <c r="L29" s="46"/>
    </row>
    <row r="30" spans="4:12" ht="12.75">
      <c r="D30" s="16"/>
      <c r="E30" s="12"/>
      <c r="F30" s="12"/>
      <c r="G30" s="12"/>
      <c r="H30" s="12"/>
      <c r="I30" s="12"/>
      <c r="J30" s="22"/>
      <c r="K30" s="49"/>
      <c r="L30" s="50"/>
    </row>
    <row r="31" spans="4:12" ht="12.75">
      <c r="D31" s="16"/>
      <c r="E31" s="12"/>
      <c r="F31" s="14" t="s">
        <v>17</v>
      </c>
      <c r="G31" s="12"/>
      <c r="H31" s="14" t="s">
        <v>29</v>
      </c>
      <c r="I31" s="12"/>
      <c r="J31" s="22"/>
      <c r="K31" s="49"/>
      <c r="L31" s="50"/>
    </row>
    <row r="32" spans="4:12" ht="12.75">
      <c r="D32" s="16"/>
      <c r="E32" s="12"/>
      <c r="F32" s="14" t="s">
        <v>19</v>
      </c>
      <c r="G32" s="14" t="s">
        <v>30</v>
      </c>
      <c r="H32" s="14" t="s">
        <v>31</v>
      </c>
      <c r="I32" s="14" t="s">
        <v>32</v>
      </c>
      <c r="J32" s="23" t="s">
        <v>33</v>
      </c>
      <c r="K32" s="51" t="s">
        <v>34</v>
      </c>
      <c r="L32" s="50"/>
    </row>
    <row r="33" spans="4:12" ht="12.75">
      <c r="D33" s="16" t="s">
        <v>51</v>
      </c>
      <c r="E33" s="12"/>
      <c r="F33" s="74">
        <v>96.63</v>
      </c>
      <c r="G33" s="12">
        <v>16</v>
      </c>
      <c r="H33" s="12">
        <v>7</v>
      </c>
      <c r="I33" s="12">
        <f>SUM(G33:H33)</f>
        <v>23</v>
      </c>
      <c r="J33" s="76">
        <f>+I33/I35</f>
        <v>0.6764705882352942</v>
      </c>
      <c r="K33" s="49">
        <f>+F33*J33</f>
        <v>65.36735294117648</v>
      </c>
      <c r="L33" s="50"/>
    </row>
    <row r="34" spans="4:17" ht="13.5" thickBot="1">
      <c r="D34" s="16" t="s">
        <v>35</v>
      </c>
      <c r="E34" s="12"/>
      <c r="F34" s="43">
        <f>+K29</f>
        <v>79.48008183144015</v>
      </c>
      <c r="G34" s="25">
        <v>8</v>
      </c>
      <c r="H34" s="25">
        <v>3</v>
      </c>
      <c r="I34" s="25">
        <f>SUM(G34:H34)</f>
        <v>11</v>
      </c>
      <c r="J34" s="76">
        <f>+I34/I35</f>
        <v>0.3235294117647059</v>
      </c>
      <c r="K34" s="49">
        <f>+F34*J34</f>
        <v>25.71414412193652</v>
      </c>
      <c r="L34" s="50"/>
      <c r="O34">
        <v>101.3</v>
      </c>
      <c r="P34">
        <v>12</v>
      </c>
      <c r="Q34">
        <f>O34*P34</f>
        <v>1215.6</v>
      </c>
    </row>
    <row r="35" spans="4:17" ht="13.5" thickBot="1">
      <c r="D35" s="16" t="s">
        <v>32</v>
      </c>
      <c r="E35" s="12"/>
      <c r="F35" s="12"/>
      <c r="G35" s="12">
        <f>SUM(G33:G34)</f>
        <v>24</v>
      </c>
      <c r="H35" s="12">
        <f>SUM(H33:H34)</f>
        <v>10</v>
      </c>
      <c r="I35" s="12">
        <f>SUM(I33:I34)</f>
        <v>34</v>
      </c>
      <c r="J35" s="77">
        <f>+J33+J34</f>
        <v>1</v>
      </c>
      <c r="K35" s="52">
        <f>+K33+K34</f>
        <v>91.081497063113</v>
      </c>
      <c r="L35" s="53">
        <f>+K35/10</f>
        <v>9.1081497063113</v>
      </c>
      <c r="O35">
        <v>96.6</v>
      </c>
      <c r="P35">
        <v>11</v>
      </c>
      <c r="Q35">
        <f>O35*P35</f>
        <v>1062.6</v>
      </c>
    </row>
    <row r="36" spans="4:12" ht="13.5" thickBot="1">
      <c r="D36" s="27"/>
      <c r="E36" s="28"/>
      <c r="F36" s="28"/>
      <c r="G36" s="28"/>
      <c r="H36" s="28"/>
      <c r="I36" s="28"/>
      <c r="J36" s="28"/>
      <c r="K36" s="54"/>
      <c r="L36" s="55"/>
    </row>
    <row r="37" spans="4:18" ht="12.75">
      <c r="D37" s="29"/>
      <c r="E37" s="12"/>
      <c r="F37" s="12"/>
      <c r="I37" s="77"/>
      <c r="K37" s="56"/>
      <c r="L37" s="56"/>
      <c r="Q37">
        <f>SUM(Q34:Q36)</f>
        <v>2278.2</v>
      </c>
      <c r="R37">
        <f>Q37/23</f>
        <v>99.05217391304348</v>
      </c>
    </row>
    <row r="38" spans="11:12" ht="13.5" thickBot="1">
      <c r="K38" s="56"/>
      <c r="L38" s="56"/>
    </row>
    <row r="39" spans="4:12" ht="12.75">
      <c r="D39" s="7" t="s">
        <v>45</v>
      </c>
      <c r="E39" s="8"/>
      <c r="F39" s="9"/>
      <c r="G39" s="9"/>
      <c r="H39" s="9"/>
      <c r="I39" s="9"/>
      <c r="J39" s="9"/>
      <c r="K39" s="57"/>
      <c r="L39" s="58"/>
    </row>
    <row r="40" spans="4:12" ht="12.75">
      <c r="D40" s="11"/>
      <c r="E40" s="12"/>
      <c r="F40" s="12"/>
      <c r="G40" s="12"/>
      <c r="H40" s="12"/>
      <c r="I40" s="12"/>
      <c r="J40" s="12"/>
      <c r="K40" s="47"/>
      <c r="L40" s="46"/>
    </row>
    <row r="41" spans="4:12" ht="12.75">
      <c r="D41" s="11"/>
      <c r="E41" s="12"/>
      <c r="F41" s="12" t="s">
        <v>12</v>
      </c>
      <c r="G41" s="12"/>
      <c r="H41" s="12"/>
      <c r="I41" s="12"/>
      <c r="J41" s="12"/>
      <c r="K41" s="47"/>
      <c r="L41" s="46"/>
    </row>
    <row r="42" spans="4:12" ht="12.75">
      <c r="D42" s="11"/>
      <c r="E42" s="12"/>
      <c r="F42" s="14" t="s">
        <v>13</v>
      </c>
      <c r="G42" s="14" t="s">
        <v>14</v>
      </c>
      <c r="H42" s="12"/>
      <c r="I42" s="14" t="s">
        <v>15</v>
      </c>
      <c r="J42" s="12"/>
      <c r="K42" s="14" t="s">
        <v>17</v>
      </c>
      <c r="L42" s="15" t="s">
        <v>18</v>
      </c>
    </row>
    <row r="43" spans="4:12" ht="13.5" thickBot="1">
      <c r="D43" s="11"/>
      <c r="E43" s="12"/>
      <c r="F43" s="14" t="s">
        <v>19</v>
      </c>
      <c r="G43" s="14" t="s">
        <v>20</v>
      </c>
      <c r="H43" s="14" t="s">
        <v>21</v>
      </c>
      <c r="I43" s="14" t="s">
        <v>19</v>
      </c>
      <c r="J43" s="14" t="s">
        <v>16</v>
      </c>
      <c r="K43" s="14" t="s">
        <v>19</v>
      </c>
      <c r="L43" s="15" t="s">
        <v>24</v>
      </c>
    </row>
    <row r="44" spans="4:12" ht="13.5" thickBot="1">
      <c r="D44" s="16" t="s">
        <v>36</v>
      </c>
      <c r="E44" s="12"/>
      <c r="F44" s="72">
        <v>72.29</v>
      </c>
      <c r="G44" s="73">
        <v>0.0735</v>
      </c>
      <c r="H44" s="73">
        <v>0.059</v>
      </c>
      <c r="I44" s="74">
        <f>F44/(1-G44)/(1-H44)</f>
        <v>82.9169230698646</v>
      </c>
      <c r="J44" s="78">
        <f>G52/I52*0.9+0.1</f>
        <v>0.7</v>
      </c>
      <c r="K44" s="45">
        <f>I44*J44</f>
        <v>58.041846148905215</v>
      </c>
      <c r="L44" s="46"/>
    </row>
    <row r="45" spans="4:12" ht="13.5" thickBot="1">
      <c r="D45" s="16" t="s">
        <v>37</v>
      </c>
      <c r="E45" s="12"/>
      <c r="F45" s="72">
        <v>72.82</v>
      </c>
      <c r="G45" s="73">
        <v>0.0735</v>
      </c>
      <c r="H45" s="73">
        <v>0.059</v>
      </c>
      <c r="I45" s="74">
        <f>F45/(1-G45)/(1-H45)</f>
        <v>83.52483521853006</v>
      </c>
      <c r="J45" s="78">
        <f>H52/I52*0.9</f>
        <v>0.3</v>
      </c>
      <c r="K45" s="45">
        <f>I45*J45</f>
        <v>25.057450565559016</v>
      </c>
      <c r="L45" s="46"/>
    </row>
    <row r="46" spans="4:14" ht="13.5" thickBot="1">
      <c r="D46" s="11"/>
      <c r="E46" s="12"/>
      <c r="F46" s="12"/>
      <c r="G46" s="12"/>
      <c r="H46" s="12"/>
      <c r="I46" s="12"/>
      <c r="J46" s="12"/>
      <c r="K46" s="47"/>
      <c r="L46" s="46"/>
      <c r="M46" s="12"/>
      <c r="N46" s="12"/>
    </row>
    <row r="47" spans="4:14" ht="13.5" thickBot="1">
      <c r="D47" s="16" t="s">
        <v>38</v>
      </c>
      <c r="E47" s="12"/>
      <c r="F47" s="12"/>
      <c r="G47" s="12"/>
      <c r="H47" s="12"/>
      <c r="I47" s="12"/>
      <c r="J47" s="12"/>
      <c r="K47" s="52">
        <f>SUM(K44:K46)</f>
        <v>83.09929671446423</v>
      </c>
      <c r="L47" s="53">
        <f>+K47/10</f>
        <v>8.309929671446422</v>
      </c>
      <c r="M47" s="22"/>
      <c r="N47" s="22"/>
    </row>
    <row r="48" spans="4:14" ht="12.75">
      <c r="D48" s="16"/>
      <c r="E48" s="12"/>
      <c r="F48" s="12"/>
      <c r="G48" s="12"/>
      <c r="H48" s="12"/>
      <c r="I48" s="12"/>
      <c r="J48" s="12"/>
      <c r="K48" s="49"/>
      <c r="L48" s="64"/>
      <c r="M48" s="22"/>
      <c r="N48" s="22"/>
    </row>
    <row r="49" spans="4:14" ht="12.75">
      <c r="D49" s="16"/>
      <c r="E49" s="12"/>
      <c r="F49" s="14" t="s">
        <v>17</v>
      </c>
      <c r="G49" s="12"/>
      <c r="H49" s="14" t="s">
        <v>29</v>
      </c>
      <c r="I49" s="12"/>
      <c r="J49" s="22"/>
      <c r="K49" s="49"/>
      <c r="L49" s="50"/>
      <c r="M49" s="22"/>
      <c r="N49" s="22"/>
    </row>
    <row r="50" spans="4:14" ht="12.75">
      <c r="D50" s="16"/>
      <c r="E50" s="12"/>
      <c r="F50" s="14" t="s">
        <v>19</v>
      </c>
      <c r="G50" s="14" t="s">
        <v>30</v>
      </c>
      <c r="H50" s="14" t="s">
        <v>31</v>
      </c>
      <c r="I50" s="14" t="s">
        <v>32</v>
      </c>
      <c r="J50" s="23" t="s">
        <v>33</v>
      </c>
      <c r="K50" s="51" t="s">
        <v>34</v>
      </c>
      <c r="L50" s="50"/>
      <c r="M50" s="22"/>
      <c r="N50" s="22"/>
    </row>
    <row r="51" spans="4:14" ht="12.75">
      <c r="D51" s="16" t="s">
        <v>51</v>
      </c>
      <c r="E51" s="12"/>
      <c r="F51" s="74">
        <v>97.99</v>
      </c>
      <c r="G51" s="12">
        <v>6</v>
      </c>
      <c r="H51" s="12">
        <v>0</v>
      </c>
      <c r="I51" s="12">
        <f>SUM(G51:H51)</f>
        <v>6</v>
      </c>
      <c r="J51" s="79">
        <f>+I51/I53</f>
        <v>0.4</v>
      </c>
      <c r="K51" s="49">
        <f>+F51*J51</f>
        <v>39.196</v>
      </c>
      <c r="L51" s="50"/>
      <c r="M51" s="22"/>
      <c r="N51" s="22"/>
    </row>
    <row r="52" spans="4:14" ht="13.5" thickBot="1">
      <c r="D52" s="16" t="s">
        <v>35</v>
      </c>
      <c r="E52" s="12"/>
      <c r="F52" s="43">
        <f>+K47</f>
        <v>83.09929671446423</v>
      </c>
      <c r="G52" s="25">
        <v>6</v>
      </c>
      <c r="H52" s="25">
        <v>3</v>
      </c>
      <c r="I52" s="25">
        <f>SUM(G52:H52)</f>
        <v>9</v>
      </c>
      <c r="J52" s="79">
        <f>+I52/I53</f>
        <v>0.6</v>
      </c>
      <c r="K52" s="49">
        <f>+F52*J52</f>
        <v>49.859578028678534</v>
      </c>
      <c r="L52" s="50"/>
      <c r="M52" s="22"/>
      <c r="N52" s="22"/>
    </row>
    <row r="53" spans="4:14" ht="13.5" thickBot="1">
      <c r="D53" s="16" t="s">
        <v>32</v>
      </c>
      <c r="E53" s="12"/>
      <c r="F53" s="12"/>
      <c r="G53" s="12">
        <f>SUM(G51:G52)</f>
        <v>12</v>
      </c>
      <c r="H53" s="12">
        <f>SUM(H51:H52)</f>
        <v>3</v>
      </c>
      <c r="I53" s="12">
        <f>SUM(I51:I52)</f>
        <v>15</v>
      </c>
      <c r="J53" s="78">
        <f>+J51+J52</f>
        <v>1</v>
      </c>
      <c r="K53" s="52">
        <f>+K51+K52</f>
        <v>89.05557802867853</v>
      </c>
      <c r="L53" s="53">
        <f>+K53/10</f>
        <v>8.905557802867852</v>
      </c>
      <c r="M53" s="22"/>
      <c r="N53" s="22"/>
    </row>
    <row r="54" spans="4:14" ht="12.75">
      <c r="D54" s="16"/>
      <c r="E54" s="12"/>
      <c r="F54" s="12"/>
      <c r="G54" s="12"/>
      <c r="H54" s="12"/>
      <c r="I54" s="12"/>
      <c r="J54" s="12"/>
      <c r="K54" s="49"/>
      <c r="L54" s="50"/>
      <c r="M54" s="22"/>
      <c r="N54" s="22"/>
    </row>
    <row r="55" spans="4:14" ht="12.75">
      <c r="D55" s="16"/>
      <c r="E55" s="12"/>
      <c r="F55" s="12"/>
      <c r="G55" s="12"/>
      <c r="H55" s="12"/>
      <c r="I55" s="12"/>
      <c r="J55" s="12"/>
      <c r="K55" s="49"/>
      <c r="L55" s="50"/>
      <c r="M55" s="31"/>
      <c r="N55" s="22"/>
    </row>
    <row r="56" spans="4:14" ht="12.75">
      <c r="D56" s="11"/>
      <c r="E56" s="12"/>
      <c r="F56" s="12" t="s">
        <v>12</v>
      </c>
      <c r="G56" s="12"/>
      <c r="H56" s="12"/>
      <c r="I56" s="12"/>
      <c r="J56" s="12"/>
      <c r="K56" s="47"/>
      <c r="L56" s="50"/>
      <c r="M56" s="23"/>
      <c r="N56" s="23"/>
    </row>
    <row r="57" spans="4:14" ht="12.75">
      <c r="D57" s="11"/>
      <c r="E57" s="12"/>
      <c r="F57" s="14" t="s">
        <v>13</v>
      </c>
      <c r="G57" s="14" t="s">
        <v>14</v>
      </c>
      <c r="H57" s="12"/>
      <c r="I57" s="14" t="s">
        <v>15</v>
      </c>
      <c r="J57" s="12"/>
      <c r="K57" s="14" t="s">
        <v>17</v>
      </c>
      <c r="L57" s="15" t="s">
        <v>18</v>
      </c>
      <c r="M57" s="22"/>
      <c r="N57" s="76"/>
    </row>
    <row r="58" spans="4:14" ht="12.75">
      <c r="D58" s="11"/>
      <c r="E58" s="12"/>
      <c r="F58" s="14" t="s">
        <v>19</v>
      </c>
      <c r="G58" s="14" t="s">
        <v>20</v>
      </c>
      <c r="H58" s="14" t="s">
        <v>21</v>
      </c>
      <c r="I58" s="14" t="s">
        <v>19</v>
      </c>
      <c r="J58" s="14" t="s">
        <v>16</v>
      </c>
      <c r="K58" s="14" t="s">
        <v>19</v>
      </c>
      <c r="L58" s="15" t="s">
        <v>24</v>
      </c>
      <c r="M58" s="22"/>
      <c r="N58" s="76"/>
    </row>
    <row r="59" spans="4:14" ht="12.75">
      <c r="D59" s="16" t="s">
        <v>39</v>
      </c>
      <c r="E59" s="12"/>
      <c r="F59" s="80">
        <f>F44</f>
        <v>72.29</v>
      </c>
      <c r="G59" s="73">
        <v>0.0576</v>
      </c>
      <c r="H59" s="73">
        <v>0.059</v>
      </c>
      <c r="I59" s="74">
        <f>F59/(1-G59)/(1-H59)</f>
        <v>81.517963947612</v>
      </c>
      <c r="J59" s="78">
        <f>J44</f>
        <v>0.7</v>
      </c>
      <c r="K59" s="45">
        <f>I59*J59</f>
        <v>57.0625747633284</v>
      </c>
      <c r="L59" s="50"/>
      <c r="M59" s="22"/>
      <c r="N59" s="22"/>
    </row>
    <row r="60" spans="4:14" ht="12.75">
      <c r="D60" s="16" t="s">
        <v>40</v>
      </c>
      <c r="E60" s="12"/>
      <c r="F60" s="80">
        <f>F45</f>
        <v>72.82</v>
      </c>
      <c r="G60" s="73">
        <v>0.0576</v>
      </c>
      <c r="H60" s="73">
        <v>0.059</v>
      </c>
      <c r="I60" s="74">
        <f>F60/(1-G60)/(1-H60)</f>
        <v>82.11561951397294</v>
      </c>
      <c r="J60" s="78">
        <f>J45</f>
        <v>0.3</v>
      </c>
      <c r="K60" s="45">
        <f>I60*J60</f>
        <v>24.634685854191883</v>
      </c>
      <c r="L60" s="50"/>
      <c r="M60" s="22"/>
      <c r="N60" s="22"/>
    </row>
    <row r="61" spans="4:14" ht="13.5" thickBot="1">
      <c r="D61" s="11"/>
      <c r="E61" s="12"/>
      <c r="F61" s="12"/>
      <c r="G61" s="12"/>
      <c r="H61" s="12"/>
      <c r="I61" s="12"/>
      <c r="J61" s="12"/>
      <c r="K61" s="47"/>
      <c r="L61" s="50"/>
      <c r="M61" s="22"/>
      <c r="N61" s="22"/>
    </row>
    <row r="62" spans="4:14" ht="13.5" thickBot="1">
      <c r="D62" s="16" t="s">
        <v>41</v>
      </c>
      <c r="E62" s="12"/>
      <c r="F62" s="12"/>
      <c r="G62" s="12"/>
      <c r="H62" s="12"/>
      <c r="I62" s="12"/>
      <c r="J62" s="12"/>
      <c r="K62" s="52">
        <f>SUM(K59:K61)</f>
        <v>81.69726061752029</v>
      </c>
      <c r="L62" s="53">
        <f>+K62/10</f>
        <v>8.169726061752028</v>
      </c>
      <c r="M62" s="22"/>
      <c r="N62" s="22"/>
    </row>
    <row r="63" spans="4:14" ht="12.75">
      <c r="D63" s="16"/>
      <c r="E63" s="12"/>
      <c r="F63" s="12"/>
      <c r="G63" s="12"/>
      <c r="H63" s="12"/>
      <c r="I63" s="12"/>
      <c r="J63" s="12"/>
      <c r="K63" s="49"/>
      <c r="L63" s="64"/>
      <c r="M63" s="22"/>
      <c r="N63" s="22"/>
    </row>
    <row r="64" spans="4:14" ht="12.75">
      <c r="D64" s="16"/>
      <c r="E64" s="12"/>
      <c r="F64" s="14" t="s">
        <v>17</v>
      </c>
      <c r="G64" s="12"/>
      <c r="H64" s="14" t="s">
        <v>29</v>
      </c>
      <c r="I64" s="12"/>
      <c r="J64" s="22"/>
      <c r="K64" s="49"/>
      <c r="L64" s="50"/>
      <c r="M64" s="22"/>
      <c r="N64" s="22"/>
    </row>
    <row r="65" spans="4:14" ht="12.75">
      <c r="D65" s="16"/>
      <c r="E65" s="12"/>
      <c r="F65" s="14" t="s">
        <v>19</v>
      </c>
      <c r="G65" s="14" t="s">
        <v>30</v>
      </c>
      <c r="H65" s="14" t="s">
        <v>31</v>
      </c>
      <c r="I65" s="14" t="s">
        <v>32</v>
      </c>
      <c r="J65" s="23" t="s">
        <v>33</v>
      </c>
      <c r="K65" s="51" t="s">
        <v>34</v>
      </c>
      <c r="L65" s="50"/>
      <c r="M65" s="22"/>
      <c r="N65" s="22"/>
    </row>
    <row r="66" spans="4:14" ht="12.75">
      <c r="D66" s="16" t="s">
        <v>51</v>
      </c>
      <c r="E66" s="12"/>
      <c r="F66" s="74">
        <v>96.34</v>
      </c>
      <c r="G66" s="12">
        <v>6</v>
      </c>
      <c r="H66" s="12">
        <v>0</v>
      </c>
      <c r="I66" s="12">
        <f>SUM(G66:H66)</f>
        <v>6</v>
      </c>
      <c r="J66" s="79">
        <f>+I66/I68</f>
        <v>0.4</v>
      </c>
      <c r="K66" s="49">
        <f>+F66*J66</f>
        <v>38.536</v>
      </c>
      <c r="L66" s="50"/>
      <c r="M66" s="22"/>
      <c r="N66" s="22"/>
    </row>
    <row r="67" spans="4:14" ht="13.5" thickBot="1">
      <c r="D67" s="16" t="s">
        <v>35</v>
      </c>
      <c r="E67" s="12"/>
      <c r="F67" s="43">
        <f>+K62</f>
        <v>81.69726061752029</v>
      </c>
      <c r="G67" s="25">
        <v>6</v>
      </c>
      <c r="H67" s="25">
        <v>3</v>
      </c>
      <c r="I67" s="25">
        <f>SUM(G67:H67)</f>
        <v>9</v>
      </c>
      <c r="J67" s="79">
        <f>+I67/I68</f>
        <v>0.6</v>
      </c>
      <c r="K67" s="49">
        <f>+F67*J67</f>
        <v>49.01835637051217</v>
      </c>
      <c r="L67" s="50"/>
      <c r="M67" s="22"/>
      <c r="N67" s="22"/>
    </row>
    <row r="68" spans="4:14" ht="13.5" thickBot="1">
      <c r="D68" s="16" t="s">
        <v>32</v>
      </c>
      <c r="E68" s="12"/>
      <c r="F68" s="12"/>
      <c r="G68" s="12">
        <f>SUM(G66:G67)</f>
        <v>12</v>
      </c>
      <c r="H68" s="12">
        <f>SUM(H66:H67)</f>
        <v>3</v>
      </c>
      <c r="I68" s="12">
        <f>SUM(I66:I67)</f>
        <v>15</v>
      </c>
      <c r="J68" s="78">
        <f>+J66+J67</f>
        <v>1</v>
      </c>
      <c r="K68" s="52">
        <f>+K66+K67</f>
        <v>87.55435637051218</v>
      </c>
      <c r="L68" s="53">
        <f>+K68/10</f>
        <v>8.755435637051217</v>
      </c>
      <c r="M68" s="22"/>
      <c r="N68" s="22"/>
    </row>
    <row r="69" spans="4:14" ht="12.75">
      <c r="D69" s="16"/>
      <c r="E69" s="12"/>
      <c r="F69" s="12"/>
      <c r="G69" s="12"/>
      <c r="H69" s="12"/>
      <c r="I69" s="12"/>
      <c r="J69" s="12"/>
      <c r="K69" s="49"/>
      <c r="L69" s="50"/>
      <c r="M69" s="22"/>
      <c r="N69" s="22"/>
    </row>
    <row r="70" spans="4:14" ht="12.75">
      <c r="D70" s="16"/>
      <c r="E70" s="12"/>
      <c r="F70" s="12"/>
      <c r="G70" s="12"/>
      <c r="H70" s="12"/>
      <c r="I70" s="12"/>
      <c r="J70" s="12"/>
      <c r="K70" s="49"/>
      <c r="L70" s="50"/>
      <c r="M70" s="22"/>
      <c r="N70" s="22"/>
    </row>
    <row r="71" spans="4:14" ht="12.75">
      <c r="D71" s="11"/>
      <c r="E71" s="12"/>
      <c r="F71" s="12" t="s">
        <v>12</v>
      </c>
      <c r="G71" s="12"/>
      <c r="H71" s="12"/>
      <c r="I71" s="12"/>
      <c r="J71" s="12"/>
      <c r="K71" s="47"/>
      <c r="L71" s="50"/>
      <c r="M71" s="22"/>
      <c r="N71" s="22"/>
    </row>
    <row r="72" spans="4:14" ht="12.75">
      <c r="D72" s="11"/>
      <c r="E72" s="12"/>
      <c r="F72" s="14" t="s">
        <v>13</v>
      </c>
      <c r="G72" s="14" t="s">
        <v>14</v>
      </c>
      <c r="H72" s="12"/>
      <c r="I72" s="14" t="s">
        <v>15</v>
      </c>
      <c r="J72" s="12"/>
      <c r="K72" s="14" t="s">
        <v>17</v>
      </c>
      <c r="L72" s="15" t="s">
        <v>18</v>
      </c>
      <c r="M72" s="31"/>
      <c r="N72" s="22"/>
    </row>
    <row r="73" spans="4:14" ht="12.75">
      <c r="D73" s="11"/>
      <c r="E73" s="12"/>
      <c r="F73" s="14" t="s">
        <v>19</v>
      </c>
      <c r="G73" s="14" t="s">
        <v>20</v>
      </c>
      <c r="H73" s="14" t="s">
        <v>21</v>
      </c>
      <c r="I73" s="14" t="s">
        <v>19</v>
      </c>
      <c r="J73" s="14" t="s">
        <v>16</v>
      </c>
      <c r="K73" s="14" t="s">
        <v>19</v>
      </c>
      <c r="L73" s="15" t="s">
        <v>24</v>
      </c>
      <c r="M73" s="22"/>
      <c r="N73" s="22"/>
    </row>
    <row r="74" spans="4:14" ht="12.75">
      <c r="D74" s="16" t="s">
        <v>42</v>
      </c>
      <c r="E74" s="12"/>
      <c r="F74" s="80">
        <f>F44</f>
        <v>72.29</v>
      </c>
      <c r="G74" s="73">
        <v>0.0182</v>
      </c>
      <c r="H74" s="73">
        <v>0.059</v>
      </c>
      <c r="I74" s="74">
        <f>F74/(1-G74)/(1-H74)</f>
        <v>78.24661766574613</v>
      </c>
      <c r="J74" s="78">
        <f>J44</f>
        <v>0.7</v>
      </c>
      <c r="K74" s="45">
        <f>I74*J74</f>
        <v>54.772632366022286</v>
      </c>
      <c r="L74" s="50"/>
      <c r="M74" s="22"/>
      <c r="N74" s="22"/>
    </row>
    <row r="75" spans="4:14" ht="12.75">
      <c r="D75" s="16" t="s">
        <v>43</v>
      </c>
      <c r="E75" s="12"/>
      <c r="F75" s="80">
        <f>F45</f>
        <v>72.82</v>
      </c>
      <c r="G75" s="73">
        <v>0.0182</v>
      </c>
      <c r="H75" s="73">
        <v>0.059</v>
      </c>
      <c r="I75" s="74">
        <f>F75/(1-G75)/(1-H75)</f>
        <v>78.82028909143217</v>
      </c>
      <c r="J75" s="78">
        <f>J45</f>
        <v>0.3</v>
      </c>
      <c r="K75" s="45">
        <f>I75*J75</f>
        <v>23.64608672742965</v>
      </c>
      <c r="L75" s="50"/>
      <c r="M75" s="22"/>
      <c r="N75" s="22"/>
    </row>
    <row r="76" spans="4:14" ht="13.5" thickBot="1">
      <c r="D76" s="11"/>
      <c r="E76" s="12"/>
      <c r="F76" s="12"/>
      <c r="G76" s="12"/>
      <c r="H76" s="12"/>
      <c r="I76" s="12"/>
      <c r="J76" s="12"/>
      <c r="K76" s="47"/>
      <c r="L76" s="50"/>
      <c r="M76" s="22"/>
      <c r="N76" s="22"/>
    </row>
    <row r="77" spans="4:14" ht="13.5" thickBot="1">
      <c r="D77" s="16" t="s">
        <v>52</v>
      </c>
      <c r="E77" s="12"/>
      <c r="F77" s="12"/>
      <c r="G77" s="12"/>
      <c r="H77" s="12"/>
      <c r="I77" s="12"/>
      <c r="J77" s="12"/>
      <c r="K77" s="52">
        <f>SUM(K74:K76)</f>
        <v>78.41871909345194</v>
      </c>
      <c r="L77" s="53">
        <f>+K77/10</f>
        <v>7.841871909345194</v>
      </c>
      <c r="M77" s="22"/>
      <c r="N77" s="22"/>
    </row>
    <row r="78" spans="4:14" ht="12.75">
      <c r="D78" s="16"/>
      <c r="E78" s="12"/>
      <c r="F78" s="12"/>
      <c r="G78" s="12"/>
      <c r="H78" s="12"/>
      <c r="I78" s="12"/>
      <c r="J78" s="12"/>
      <c r="K78" s="49"/>
      <c r="L78" s="65"/>
      <c r="M78" s="22"/>
      <c r="N78" s="22"/>
    </row>
    <row r="79" spans="4:14" ht="12.75">
      <c r="D79" s="16"/>
      <c r="E79" s="12"/>
      <c r="F79" s="14" t="s">
        <v>17</v>
      </c>
      <c r="G79" s="12"/>
      <c r="H79" s="14" t="s">
        <v>29</v>
      </c>
      <c r="I79" s="12"/>
      <c r="J79" s="22"/>
      <c r="K79" s="49"/>
      <c r="L79" s="50"/>
      <c r="M79" s="22"/>
      <c r="N79" s="22"/>
    </row>
    <row r="80" spans="4:14" ht="12.75">
      <c r="D80" s="16"/>
      <c r="E80" s="12"/>
      <c r="F80" s="14" t="s">
        <v>19</v>
      </c>
      <c r="G80" s="14" t="s">
        <v>30</v>
      </c>
      <c r="H80" s="14" t="s">
        <v>31</v>
      </c>
      <c r="I80" s="14" t="s">
        <v>32</v>
      </c>
      <c r="J80" s="23" t="s">
        <v>33</v>
      </c>
      <c r="K80" s="51" t="s">
        <v>34</v>
      </c>
      <c r="L80" s="50"/>
      <c r="M80" s="22"/>
      <c r="N80" s="22"/>
    </row>
    <row r="81" spans="4:14" ht="12.75">
      <c r="D81" s="16" t="s">
        <v>51</v>
      </c>
      <c r="E81" s="12"/>
      <c r="F81" s="74">
        <v>92.47</v>
      </c>
      <c r="G81" s="12">
        <v>6</v>
      </c>
      <c r="H81" s="12">
        <v>0</v>
      </c>
      <c r="I81" s="12">
        <f>SUM(G81:H81)</f>
        <v>6</v>
      </c>
      <c r="J81" s="79">
        <f>+I81/I83</f>
        <v>0.4</v>
      </c>
      <c r="K81" s="49">
        <f>+F81*J81</f>
        <v>36.988</v>
      </c>
      <c r="L81" s="50"/>
      <c r="M81" s="22"/>
      <c r="N81" s="22"/>
    </row>
    <row r="82" spans="4:14" ht="13.5" thickBot="1">
      <c r="D82" s="16" t="s">
        <v>35</v>
      </c>
      <c r="E82" s="12"/>
      <c r="F82" s="43">
        <f>+K77</f>
        <v>78.41871909345194</v>
      </c>
      <c r="G82" s="25">
        <v>6</v>
      </c>
      <c r="H82" s="25">
        <v>3</v>
      </c>
      <c r="I82" s="25">
        <f>SUM(G82:H82)</f>
        <v>9</v>
      </c>
      <c r="J82" s="79">
        <f>+I82/I83</f>
        <v>0.6</v>
      </c>
      <c r="K82" s="49">
        <f>+F82*J82</f>
        <v>47.051231456071164</v>
      </c>
      <c r="L82" s="50"/>
      <c r="M82" s="22"/>
      <c r="N82" s="22"/>
    </row>
    <row r="83" spans="4:14" ht="13.5" thickBot="1">
      <c r="D83" s="16" t="s">
        <v>32</v>
      </c>
      <c r="E83" s="12"/>
      <c r="F83" s="12"/>
      <c r="G83" s="12">
        <f>SUM(G81:G82)</f>
        <v>12</v>
      </c>
      <c r="H83" s="12">
        <f>SUM(H81:H82)</f>
        <v>3</v>
      </c>
      <c r="I83" s="12">
        <f>SUM(I81:I82)</f>
        <v>15</v>
      </c>
      <c r="J83" s="78">
        <f>+J81+J82</f>
        <v>1</v>
      </c>
      <c r="K83" s="52">
        <f>+K81+K82</f>
        <v>84.03923145607116</v>
      </c>
      <c r="L83" s="53">
        <f>+K83/10</f>
        <v>8.403923145607116</v>
      </c>
      <c r="M83" s="22"/>
      <c r="N83" s="22"/>
    </row>
    <row r="84" spans="4:14" ht="12.75">
      <c r="D84" s="16"/>
      <c r="E84" s="12"/>
      <c r="F84" s="12"/>
      <c r="G84" s="12"/>
      <c r="H84" s="12"/>
      <c r="I84" s="12"/>
      <c r="J84" s="12"/>
      <c r="K84" s="49"/>
      <c r="L84" s="65"/>
      <c r="M84" s="22"/>
      <c r="N84" s="22"/>
    </row>
    <row r="85" spans="4:14" ht="13.5" thickBot="1">
      <c r="D85" s="27"/>
      <c r="E85" s="28"/>
      <c r="F85" s="28"/>
      <c r="G85" s="28"/>
      <c r="H85" s="28"/>
      <c r="I85" s="28"/>
      <c r="J85" s="28"/>
      <c r="K85" s="59"/>
      <c r="L85" s="60"/>
      <c r="M85" s="22"/>
      <c r="N85" s="22"/>
    </row>
    <row r="86" spans="4:14" ht="12.75">
      <c r="D86" s="29"/>
      <c r="E86" s="12"/>
      <c r="F86" s="12"/>
      <c r="G86" s="12"/>
      <c r="H86" s="12"/>
      <c r="I86" s="12"/>
      <c r="J86" s="12"/>
      <c r="K86" s="49"/>
      <c r="L86" s="61"/>
      <c r="M86" s="22"/>
      <c r="N86" s="22"/>
    </row>
    <row r="87" spans="4:12" ht="13.5" thickBot="1">
      <c r="D87" s="3"/>
      <c r="K87" s="62"/>
      <c r="L87" s="56"/>
    </row>
    <row r="88" spans="4:12" ht="12.75">
      <c r="D88" s="7" t="s">
        <v>44</v>
      </c>
      <c r="E88" s="8"/>
      <c r="F88" s="9"/>
      <c r="G88" s="9"/>
      <c r="H88" s="9"/>
      <c r="I88" s="9"/>
      <c r="J88" s="9"/>
      <c r="K88" s="57"/>
      <c r="L88" s="58"/>
    </row>
    <row r="89" spans="4:12" ht="12.75">
      <c r="D89" s="11"/>
      <c r="E89" s="12"/>
      <c r="F89" s="12"/>
      <c r="G89" s="12"/>
      <c r="H89" s="12"/>
      <c r="I89" s="12"/>
      <c r="J89" s="12"/>
      <c r="K89" s="47"/>
      <c r="L89" s="46"/>
    </row>
    <row r="90" spans="4:12" ht="12.75">
      <c r="D90" s="11"/>
      <c r="E90" s="12"/>
      <c r="F90" s="12" t="s">
        <v>12</v>
      </c>
      <c r="G90" s="12"/>
      <c r="H90" s="12"/>
      <c r="I90" s="12"/>
      <c r="J90" s="12"/>
      <c r="K90" s="47"/>
      <c r="L90" s="46"/>
    </row>
    <row r="91" spans="4:12" ht="12.75">
      <c r="D91" s="11"/>
      <c r="E91" s="12"/>
      <c r="F91" s="14" t="s">
        <v>13</v>
      </c>
      <c r="G91" s="14" t="s">
        <v>14</v>
      </c>
      <c r="H91" s="12"/>
      <c r="I91" s="14" t="s">
        <v>15</v>
      </c>
      <c r="J91" s="12"/>
      <c r="K91" s="14" t="s">
        <v>17</v>
      </c>
      <c r="L91" s="15" t="s">
        <v>18</v>
      </c>
    </row>
    <row r="92" spans="4:12" ht="13.5" thickBot="1">
      <c r="D92" s="11"/>
      <c r="E92" s="12"/>
      <c r="F92" s="14" t="s">
        <v>19</v>
      </c>
      <c r="G92" s="14" t="s">
        <v>20</v>
      </c>
      <c r="H92" s="14" t="s">
        <v>21</v>
      </c>
      <c r="I92" s="14" t="s">
        <v>19</v>
      </c>
      <c r="J92" s="14" t="s">
        <v>16</v>
      </c>
      <c r="K92" s="14" t="s">
        <v>19</v>
      </c>
      <c r="L92" s="15" t="s">
        <v>24</v>
      </c>
    </row>
    <row r="93" spans="4:12" ht="13.5" thickBot="1">
      <c r="D93" s="16" t="s">
        <v>36</v>
      </c>
      <c r="E93" s="12"/>
      <c r="F93" s="72">
        <v>74.59</v>
      </c>
      <c r="G93" s="73">
        <v>0.0735</v>
      </c>
      <c r="H93" s="73">
        <v>0.059</v>
      </c>
      <c r="I93" s="74">
        <f>F93/(1-G93)/(1-H93)</f>
        <v>85.555032394262</v>
      </c>
      <c r="J93" s="78">
        <v>1</v>
      </c>
      <c r="K93" s="45">
        <f>I93*J93</f>
        <v>85.555032394262</v>
      </c>
      <c r="L93" s="46"/>
    </row>
    <row r="94" spans="4:12" ht="13.5" thickBot="1">
      <c r="D94" s="11"/>
      <c r="E94" s="12"/>
      <c r="F94" s="12"/>
      <c r="G94" s="12"/>
      <c r="H94" s="12"/>
      <c r="I94" s="12"/>
      <c r="J94" s="12"/>
      <c r="K94" s="47"/>
      <c r="L94" s="46"/>
    </row>
    <row r="95" spans="4:12" ht="13.5" thickBot="1">
      <c r="D95" s="16" t="s">
        <v>38</v>
      </c>
      <c r="E95" s="12"/>
      <c r="F95" s="12"/>
      <c r="G95" s="12"/>
      <c r="H95" s="12"/>
      <c r="I95" s="12"/>
      <c r="J95" s="12"/>
      <c r="K95" s="52">
        <f>SUM(K93:K94)</f>
        <v>85.555032394262</v>
      </c>
      <c r="L95" s="53">
        <f>+K95/10</f>
        <v>8.5555032394262</v>
      </c>
    </row>
    <row r="96" spans="4:12" ht="12.75">
      <c r="D96" s="16"/>
      <c r="E96" s="12"/>
      <c r="F96" s="12"/>
      <c r="G96" s="12"/>
      <c r="H96" s="12"/>
      <c r="I96" s="12"/>
      <c r="J96" s="12"/>
      <c r="K96" s="49"/>
      <c r="L96" s="64"/>
    </row>
    <row r="97" spans="4:12" ht="12.75">
      <c r="D97" s="16"/>
      <c r="E97" s="12"/>
      <c r="F97" s="14" t="s">
        <v>17</v>
      </c>
      <c r="G97" s="12"/>
      <c r="H97" s="14" t="s">
        <v>29</v>
      </c>
      <c r="I97" s="12"/>
      <c r="J97" s="22"/>
      <c r="K97" s="49"/>
      <c r="L97" s="50"/>
    </row>
    <row r="98" spans="4:12" ht="12.75">
      <c r="D98" s="16"/>
      <c r="E98" s="12"/>
      <c r="F98" s="14" t="s">
        <v>19</v>
      </c>
      <c r="G98" s="14" t="s">
        <v>30</v>
      </c>
      <c r="H98" s="14" t="s">
        <v>31</v>
      </c>
      <c r="I98" s="14" t="s">
        <v>32</v>
      </c>
      <c r="J98" s="23" t="s">
        <v>33</v>
      </c>
      <c r="K98" s="51" t="s">
        <v>34</v>
      </c>
      <c r="L98" s="50"/>
    </row>
    <row r="99" spans="4:12" ht="12.75">
      <c r="D99" s="16" t="s">
        <v>51</v>
      </c>
      <c r="E99" s="12"/>
      <c r="F99" s="74">
        <v>99.45</v>
      </c>
      <c r="G99" s="12">
        <v>3</v>
      </c>
      <c r="H99" s="12">
        <v>0</v>
      </c>
      <c r="I99" s="12">
        <f>SUM(G99:H99)</f>
        <v>3</v>
      </c>
      <c r="J99" s="79">
        <f>+I99/I101</f>
        <v>0.2727272727272727</v>
      </c>
      <c r="K99" s="49">
        <f>+F99*J99</f>
        <v>27.12272727272727</v>
      </c>
      <c r="L99" s="50"/>
    </row>
    <row r="100" spans="4:12" ht="13.5" thickBot="1">
      <c r="D100" s="16" t="s">
        <v>35</v>
      </c>
      <c r="E100" s="12"/>
      <c r="F100" s="43">
        <f>+K95</f>
        <v>85.555032394262</v>
      </c>
      <c r="G100" s="25">
        <v>8</v>
      </c>
      <c r="H100" s="25">
        <v>0</v>
      </c>
      <c r="I100" s="25">
        <f>SUM(G100:H100)</f>
        <v>8</v>
      </c>
      <c r="J100" s="79">
        <f>+I100/I101</f>
        <v>0.7272727272727273</v>
      </c>
      <c r="K100" s="49">
        <f>+F100*J100</f>
        <v>62.22184174128146</v>
      </c>
      <c r="L100" s="50"/>
    </row>
    <row r="101" spans="4:12" ht="13.5" thickBot="1">
      <c r="D101" s="16" t="s">
        <v>32</v>
      </c>
      <c r="E101" s="12"/>
      <c r="F101" s="12"/>
      <c r="G101" s="12">
        <f>SUM(G99:G100)</f>
        <v>11</v>
      </c>
      <c r="H101" s="12">
        <f>SUM(H99:H100)</f>
        <v>0</v>
      </c>
      <c r="I101" s="12">
        <f>SUM(I99:I100)</f>
        <v>11</v>
      </c>
      <c r="J101" s="78">
        <f>+J99+J100</f>
        <v>1</v>
      </c>
      <c r="K101" s="52">
        <f>+K99+K100</f>
        <v>89.34456901400873</v>
      </c>
      <c r="L101" s="53">
        <f>+K101/10</f>
        <v>8.934456901400873</v>
      </c>
    </row>
    <row r="102" spans="4:12" ht="12.75">
      <c r="D102" s="11"/>
      <c r="E102" s="12"/>
      <c r="F102" s="12"/>
      <c r="G102" s="12"/>
      <c r="H102" s="12"/>
      <c r="I102" s="12"/>
      <c r="J102" s="12"/>
      <c r="K102" s="47"/>
      <c r="L102" s="46"/>
    </row>
    <row r="103" spans="4:12" ht="12.75">
      <c r="D103" s="11"/>
      <c r="G103" s="12"/>
      <c r="H103" s="12"/>
      <c r="I103" s="12"/>
      <c r="J103" s="12"/>
      <c r="K103" s="47"/>
      <c r="L103" s="46"/>
    </row>
    <row r="104" spans="4:12" ht="12.75">
      <c r="D104" s="11"/>
      <c r="E104" s="12"/>
      <c r="F104" s="12" t="s">
        <v>12</v>
      </c>
      <c r="G104" s="12"/>
      <c r="H104" s="12"/>
      <c r="I104" s="12"/>
      <c r="J104" s="12"/>
      <c r="K104" s="47"/>
      <c r="L104" s="46"/>
    </row>
    <row r="105" spans="4:12" ht="12.75">
      <c r="D105" s="11"/>
      <c r="E105" s="12"/>
      <c r="F105" s="14" t="s">
        <v>13</v>
      </c>
      <c r="G105" s="14" t="s">
        <v>14</v>
      </c>
      <c r="H105" s="12"/>
      <c r="I105" s="14" t="s">
        <v>15</v>
      </c>
      <c r="J105" s="12"/>
      <c r="K105" s="14" t="s">
        <v>17</v>
      </c>
      <c r="L105" s="15" t="s">
        <v>18</v>
      </c>
    </row>
    <row r="106" spans="4:12" ht="12.75">
      <c r="D106" s="11"/>
      <c r="E106" s="12"/>
      <c r="F106" s="14" t="s">
        <v>19</v>
      </c>
      <c r="G106" s="14" t="s">
        <v>20</v>
      </c>
      <c r="H106" s="14" t="s">
        <v>21</v>
      </c>
      <c r="I106" s="14" t="s">
        <v>19</v>
      </c>
      <c r="J106" s="14" t="s">
        <v>16</v>
      </c>
      <c r="K106" s="14" t="s">
        <v>19</v>
      </c>
      <c r="L106" s="15" t="s">
        <v>24</v>
      </c>
    </row>
    <row r="107" spans="4:12" ht="12.75">
      <c r="D107" s="16" t="s">
        <v>39</v>
      </c>
      <c r="E107" s="12"/>
      <c r="F107" s="80">
        <f>F93</f>
        <v>74.59</v>
      </c>
      <c r="G107" s="73">
        <v>0.0576</v>
      </c>
      <c r="H107" s="73">
        <v>0.059</v>
      </c>
      <c r="I107" s="74">
        <f>F107/(1-G107)/(1-H107)</f>
        <v>84.1115635752162</v>
      </c>
      <c r="J107" s="78">
        <v>1</v>
      </c>
      <c r="K107" s="45">
        <f>I107*J107</f>
        <v>84.1115635752162</v>
      </c>
      <c r="L107" s="46"/>
    </row>
    <row r="108" spans="4:12" ht="13.5" thickBot="1">
      <c r="D108" s="11"/>
      <c r="E108" s="12"/>
      <c r="F108" s="12"/>
      <c r="G108" s="12"/>
      <c r="H108" s="12"/>
      <c r="I108" s="12"/>
      <c r="J108" s="12"/>
      <c r="K108" s="47"/>
      <c r="L108" s="46"/>
    </row>
    <row r="109" spans="4:12" ht="13.5" thickBot="1">
      <c r="D109" s="16" t="s">
        <v>41</v>
      </c>
      <c r="E109" s="12"/>
      <c r="F109" s="12"/>
      <c r="G109" s="12"/>
      <c r="H109" s="12"/>
      <c r="I109" s="12"/>
      <c r="J109" s="12"/>
      <c r="K109" s="52">
        <f>SUM(K107:K108)</f>
        <v>84.1115635752162</v>
      </c>
      <c r="L109" s="53">
        <f>+K109/10</f>
        <v>8.41115635752162</v>
      </c>
    </row>
    <row r="110" spans="4:12" ht="12.75">
      <c r="D110" s="16"/>
      <c r="E110" s="12"/>
      <c r="F110" s="12"/>
      <c r="G110" s="12"/>
      <c r="H110" s="12"/>
      <c r="I110" s="12"/>
      <c r="J110" s="12"/>
      <c r="K110" s="49"/>
      <c r="L110" s="64"/>
    </row>
    <row r="111" spans="4:12" ht="12.75">
      <c r="D111" s="16"/>
      <c r="E111" s="12"/>
      <c r="F111" s="14" t="s">
        <v>17</v>
      </c>
      <c r="G111" s="12"/>
      <c r="H111" s="14" t="s">
        <v>29</v>
      </c>
      <c r="I111" s="12"/>
      <c r="J111" s="22"/>
      <c r="K111" s="49"/>
      <c r="L111" s="50"/>
    </row>
    <row r="112" spans="4:12" ht="12.75">
      <c r="D112" s="16"/>
      <c r="E112" s="12"/>
      <c r="F112" s="14" t="s">
        <v>19</v>
      </c>
      <c r="G112" s="14" t="s">
        <v>30</v>
      </c>
      <c r="H112" s="14" t="s">
        <v>31</v>
      </c>
      <c r="I112" s="14" t="s">
        <v>32</v>
      </c>
      <c r="J112" s="23" t="s">
        <v>33</v>
      </c>
      <c r="K112" s="51" t="s">
        <v>34</v>
      </c>
      <c r="L112" s="50"/>
    </row>
    <row r="113" spans="4:12" ht="12.75">
      <c r="D113" s="16" t="s">
        <v>51</v>
      </c>
      <c r="E113" s="12"/>
      <c r="F113" s="74">
        <v>97.77</v>
      </c>
      <c r="G113" s="12">
        <v>3</v>
      </c>
      <c r="H113" s="12">
        <v>0</v>
      </c>
      <c r="I113" s="12">
        <f>SUM(G113:H113)</f>
        <v>3</v>
      </c>
      <c r="J113" s="79">
        <f>+I113/I115</f>
        <v>0.2727272727272727</v>
      </c>
      <c r="K113" s="49">
        <f>+F113*J113</f>
        <v>26.66454545454545</v>
      </c>
      <c r="L113" s="50"/>
    </row>
    <row r="114" spans="4:12" ht="13.5" thickBot="1">
      <c r="D114" s="16" t="s">
        <v>35</v>
      </c>
      <c r="E114" s="12"/>
      <c r="F114" s="43">
        <f>+K109</f>
        <v>84.1115635752162</v>
      </c>
      <c r="G114" s="25">
        <v>8</v>
      </c>
      <c r="H114" s="25">
        <v>0</v>
      </c>
      <c r="I114" s="25">
        <f>SUM(G114:H114)</f>
        <v>8</v>
      </c>
      <c r="J114" s="79">
        <f>+I114/I115</f>
        <v>0.7272727272727273</v>
      </c>
      <c r="K114" s="49">
        <f>+F114*J114</f>
        <v>61.17204623652087</v>
      </c>
      <c r="L114" s="50"/>
    </row>
    <row r="115" spans="4:12" ht="13.5" thickBot="1">
      <c r="D115" s="16" t="s">
        <v>32</v>
      </c>
      <c r="E115" s="12"/>
      <c r="F115" s="12"/>
      <c r="G115" s="12">
        <f>SUM(G113:G114)</f>
        <v>11</v>
      </c>
      <c r="H115" s="12">
        <f>SUM(H113:H114)</f>
        <v>0</v>
      </c>
      <c r="I115" s="12">
        <f>SUM(I113:I114)</f>
        <v>11</v>
      </c>
      <c r="J115" s="78">
        <f>+J113+J114</f>
        <v>1</v>
      </c>
      <c r="K115" s="52">
        <f>+K113+K114</f>
        <v>87.83659169106632</v>
      </c>
      <c r="L115" s="53">
        <f>+K115/10</f>
        <v>8.783659169106631</v>
      </c>
    </row>
    <row r="116" spans="4:12" ht="12.75">
      <c r="D116" s="11"/>
      <c r="E116" s="12"/>
      <c r="F116" s="12"/>
      <c r="G116" s="12"/>
      <c r="H116" s="12"/>
      <c r="I116" s="12"/>
      <c r="J116" s="12"/>
      <c r="K116" s="47"/>
      <c r="L116" s="46"/>
    </row>
    <row r="117" spans="4:12" ht="12.75">
      <c r="D117" s="11"/>
      <c r="E117" s="12"/>
      <c r="F117" s="12"/>
      <c r="G117" s="12"/>
      <c r="H117" s="12"/>
      <c r="I117" s="12"/>
      <c r="J117" s="12"/>
      <c r="K117" s="47"/>
      <c r="L117" s="46"/>
    </row>
    <row r="118" spans="4:12" ht="12.75">
      <c r="D118" s="11"/>
      <c r="E118" s="12"/>
      <c r="F118" s="12" t="s">
        <v>12</v>
      </c>
      <c r="G118" s="12"/>
      <c r="H118" s="12"/>
      <c r="I118" s="12"/>
      <c r="J118" s="12"/>
      <c r="K118" s="47"/>
      <c r="L118" s="46"/>
    </row>
    <row r="119" spans="4:12" ht="12.75">
      <c r="D119" s="11"/>
      <c r="E119" s="12"/>
      <c r="F119" s="14" t="s">
        <v>13</v>
      </c>
      <c r="G119" s="14" t="s">
        <v>14</v>
      </c>
      <c r="H119" s="12"/>
      <c r="I119" s="14" t="s">
        <v>15</v>
      </c>
      <c r="J119" s="12"/>
      <c r="K119" s="14" t="s">
        <v>17</v>
      </c>
      <c r="L119" s="15" t="s">
        <v>18</v>
      </c>
    </row>
    <row r="120" spans="4:12" ht="12.75">
      <c r="D120" s="11"/>
      <c r="E120" s="12"/>
      <c r="F120" s="14" t="s">
        <v>19</v>
      </c>
      <c r="G120" s="14" t="s">
        <v>20</v>
      </c>
      <c r="H120" s="14" t="s">
        <v>21</v>
      </c>
      <c r="I120" s="14" t="s">
        <v>19</v>
      </c>
      <c r="J120" s="14" t="s">
        <v>16</v>
      </c>
      <c r="K120" s="14" t="s">
        <v>19</v>
      </c>
      <c r="L120" s="15" t="s">
        <v>24</v>
      </c>
    </row>
    <row r="121" spans="4:12" ht="12.75">
      <c r="D121" s="16" t="s">
        <v>42</v>
      </c>
      <c r="E121" s="12"/>
      <c r="F121" s="80">
        <f>F93</f>
        <v>74.59</v>
      </c>
      <c r="G121" s="73">
        <v>0.0182</v>
      </c>
      <c r="H121" s="73">
        <v>0.059</v>
      </c>
      <c r="I121" s="74">
        <f>F121/(1-G121)/(1-H121)</f>
        <v>80.73613517344036</v>
      </c>
      <c r="J121" s="78">
        <v>1</v>
      </c>
      <c r="K121" s="45">
        <f>I121*J121</f>
        <v>80.73613517344036</v>
      </c>
      <c r="L121" s="46"/>
    </row>
    <row r="122" spans="4:12" ht="13.5" thickBot="1">
      <c r="D122" s="11"/>
      <c r="E122" s="12"/>
      <c r="F122" s="12"/>
      <c r="G122" s="12"/>
      <c r="H122" s="12"/>
      <c r="I122" s="12"/>
      <c r="J122" s="12"/>
      <c r="K122" s="47"/>
      <c r="L122" s="46"/>
    </row>
    <row r="123" spans="4:12" ht="13.5" thickBot="1">
      <c r="D123" s="16" t="s">
        <v>52</v>
      </c>
      <c r="E123" s="12"/>
      <c r="F123" s="12"/>
      <c r="G123" s="12"/>
      <c r="H123" s="12"/>
      <c r="I123" s="12"/>
      <c r="J123" s="12"/>
      <c r="K123" s="63">
        <f>SUM(K121:K122)</f>
        <v>80.73613517344036</v>
      </c>
      <c r="L123" s="53">
        <f>+K123/10</f>
        <v>8.073613517344036</v>
      </c>
    </row>
    <row r="124" spans="4:12" ht="12.75">
      <c r="D124" s="16"/>
      <c r="E124" s="12"/>
      <c r="F124" s="12"/>
      <c r="G124" s="12"/>
      <c r="H124" s="12"/>
      <c r="I124" s="12"/>
      <c r="J124" s="12"/>
      <c r="K124" s="66"/>
      <c r="L124" s="67"/>
    </row>
    <row r="125" spans="4:12" ht="12.75">
      <c r="D125" s="16"/>
      <c r="E125" s="12"/>
      <c r="F125" s="14" t="s">
        <v>17</v>
      </c>
      <c r="G125" s="12"/>
      <c r="H125" s="14" t="s">
        <v>29</v>
      </c>
      <c r="I125" s="12"/>
      <c r="J125" s="22"/>
      <c r="K125" s="49"/>
      <c r="L125" s="50"/>
    </row>
    <row r="126" spans="4:12" ht="12.75">
      <c r="D126" s="16"/>
      <c r="E126" s="12"/>
      <c r="F126" s="14" t="s">
        <v>19</v>
      </c>
      <c r="G126" s="14" t="s">
        <v>30</v>
      </c>
      <c r="H126" s="14" t="s">
        <v>31</v>
      </c>
      <c r="I126" s="14" t="s">
        <v>32</v>
      </c>
      <c r="J126" s="23" t="s">
        <v>33</v>
      </c>
      <c r="K126" s="51" t="s">
        <v>34</v>
      </c>
      <c r="L126" s="50"/>
    </row>
    <row r="127" spans="4:12" ht="12.75">
      <c r="D127" s="16" t="s">
        <v>51</v>
      </c>
      <c r="E127" s="12"/>
      <c r="F127" s="74">
        <v>93.84</v>
      </c>
      <c r="G127" s="12">
        <v>3</v>
      </c>
      <c r="H127" s="12">
        <v>0</v>
      </c>
      <c r="I127" s="12">
        <f>SUM(G127:H127)</f>
        <v>3</v>
      </c>
      <c r="J127" s="79">
        <f>+I127/I129</f>
        <v>0.2727272727272727</v>
      </c>
      <c r="K127" s="49">
        <f>+F127*J127</f>
        <v>25.59272727272727</v>
      </c>
      <c r="L127" s="50"/>
    </row>
    <row r="128" spans="4:12" ht="13.5" thickBot="1">
      <c r="D128" s="16" t="s">
        <v>35</v>
      </c>
      <c r="E128" s="12"/>
      <c r="F128" s="43">
        <f>+K123</f>
        <v>80.73613517344036</v>
      </c>
      <c r="G128" s="25">
        <v>8</v>
      </c>
      <c r="H128" s="25">
        <v>0</v>
      </c>
      <c r="I128" s="25">
        <f>SUM(G128:H128)</f>
        <v>8</v>
      </c>
      <c r="J128" s="79">
        <f>+I128/I129</f>
        <v>0.7272727272727273</v>
      </c>
      <c r="K128" s="49">
        <f>+F128*J128</f>
        <v>58.71718921704753</v>
      </c>
      <c r="L128" s="50"/>
    </row>
    <row r="129" spans="4:12" ht="13.5" thickBot="1">
      <c r="D129" s="16" t="s">
        <v>32</v>
      </c>
      <c r="E129" s="12"/>
      <c r="F129" s="12"/>
      <c r="G129" s="12">
        <f>SUM(G127:G128)</f>
        <v>11</v>
      </c>
      <c r="H129" s="12">
        <f>SUM(H127:H128)</f>
        <v>0</v>
      </c>
      <c r="I129" s="12">
        <f>SUM(I127:I128)</f>
        <v>11</v>
      </c>
      <c r="J129" s="78">
        <f>+J127+J128</f>
        <v>1</v>
      </c>
      <c r="K129" s="52">
        <f>+K127+K128</f>
        <v>84.3099164897748</v>
      </c>
      <c r="L129" s="53">
        <f>+K129/10</f>
        <v>8.43099164897748</v>
      </c>
    </row>
    <row r="130" spans="4:12" ht="13.5" thickBot="1">
      <c r="D130" s="33"/>
      <c r="E130" s="28"/>
      <c r="F130" s="28"/>
      <c r="G130" s="28"/>
      <c r="H130" s="28"/>
      <c r="I130" s="28"/>
      <c r="J130" s="28"/>
      <c r="K130" s="54"/>
      <c r="L130" s="55"/>
    </row>
    <row r="131" ht="13.5" thickBot="1"/>
    <row r="132" spans="4:12" ht="12.75">
      <c r="D132" s="70" t="s">
        <v>53</v>
      </c>
      <c r="E132" s="8"/>
      <c r="F132" s="8"/>
      <c r="G132" s="9"/>
      <c r="H132" s="9"/>
      <c r="I132" s="9"/>
      <c r="J132" s="9"/>
      <c r="K132" s="9"/>
      <c r="L132" s="10"/>
    </row>
    <row r="133" spans="4:12" ht="12.75">
      <c r="D133" s="11"/>
      <c r="E133" s="12"/>
      <c r="F133" s="12"/>
      <c r="G133" s="12"/>
      <c r="H133" s="12"/>
      <c r="I133" s="12"/>
      <c r="J133" s="12"/>
      <c r="K133" s="12"/>
      <c r="L133" s="13"/>
    </row>
    <row r="134" spans="4:12" ht="12.75">
      <c r="D134" s="11"/>
      <c r="E134" s="12"/>
      <c r="F134" s="12" t="s">
        <v>12</v>
      </c>
      <c r="G134" s="12"/>
      <c r="H134" s="12"/>
      <c r="I134" s="12"/>
      <c r="J134" s="12"/>
      <c r="K134" s="47"/>
      <c r="L134" s="46"/>
    </row>
    <row r="135" spans="4:12" ht="12.75">
      <c r="D135" s="11"/>
      <c r="E135" s="12"/>
      <c r="F135" s="14" t="s">
        <v>13</v>
      </c>
      <c r="G135" s="14" t="s">
        <v>14</v>
      </c>
      <c r="H135" s="12"/>
      <c r="I135" s="14" t="s">
        <v>15</v>
      </c>
      <c r="J135" s="12"/>
      <c r="K135" s="14" t="s">
        <v>17</v>
      </c>
      <c r="L135" s="15" t="s">
        <v>18</v>
      </c>
    </row>
    <row r="136" spans="4:12" ht="13.5" thickBot="1">
      <c r="D136" s="11"/>
      <c r="E136" s="12"/>
      <c r="F136" s="14" t="s">
        <v>19</v>
      </c>
      <c r="G136" s="14" t="s">
        <v>20</v>
      </c>
      <c r="H136" s="14" t="s">
        <v>21</v>
      </c>
      <c r="I136" s="14" t="s">
        <v>19</v>
      </c>
      <c r="J136" s="14" t="s">
        <v>16</v>
      </c>
      <c r="K136" s="14" t="s">
        <v>19</v>
      </c>
      <c r="L136" s="15" t="s">
        <v>24</v>
      </c>
    </row>
    <row r="137" spans="4:12" ht="13.5" thickBot="1">
      <c r="D137" s="16" t="s">
        <v>54</v>
      </c>
      <c r="E137" s="12"/>
      <c r="F137" s="72">
        <v>88</v>
      </c>
      <c r="G137" s="73">
        <v>0.0735</v>
      </c>
      <c r="H137" s="73">
        <v>0.059</v>
      </c>
      <c r="I137" s="74">
        <f>F137/(1-G137)/(1-H137)</f>
        <v>100.93635675955296</v>
      </c>
      <c r="J137" s="78">
        <v>1</v>
      </c>
      <c r="K137" s="52">
        <f>I137*J137</f>
        <v>100.93635675955296</v>
      </c>
      <c r="L137" s="53">
        <f>K137/10</f>
        <v>10.093635675955296</v>
      </c>
    </row>
    <row r="138" spans="4:12" ht="12.75">
      <c r="D138" s="11"/>
      <c r="E138" s="12"/>
      <c r="F138" s="12"/>
      <c r="G138" s="12"/>
      <c r="H138" s="12"/>
      <c r="I138" s="12"/>
      <c r="J138" s="12"/>
      <c r="K138" s="47"/>
      <c r="L138" s="71"/>
    </row>
    <row r="139" spans="4:12" ht="13.5" thickBot="1">
      <c r="D139" s="16"/>
      <c r="E139" s="12"/>
      <c r="F139" s="12"/>
      <c r="G139" s="12"/>
      <c r="H139" s="12"/>
      <c r="I139" s="12"/>
      <c r="J139" s="12"/>
      <c r="K139" s="49"/>
      <c r="L139" s="64"/>
    </row>
    <row r="140" spans="4:12" ht="13.5" thickBot="1">
      <c r="D140" s="16" t="s">
        <v>55</v>
      </c>
      <c r="E140" s="12"/>
      <c r="F140" s="80">
        <v>88</v>
      </c>
      <c r="G140" s="73">
        <v>0.0576</v>
      </c>
      <c r="H140" s="73">
        <v>0.059</v>
      </c>
      <c r="I140" s="74">
        <f>F140/(1-G140)/(1-H140)</f>
        <v>99.23337705616066</v>
      </c>
      <c r="J140" s="78">
        <v>1</v>
      </c>
      <c r="K140" s="52">
        <f>I140*J140</f>
        <v>99.23337705616066</v>
      </c>
      <c r="L140" s="53">
        <f>K140/10</f>
        <v>9.923337705616067</v>
      </c>
    </row>
    <row r="141" spans="4:12" ht="12.75">
      <c r="D141" s="11"/>
      <c r="E141" s="12"/>
      <c r="F141" s="12"/>
      <c r="G141" s="12"/>
      <c r="H141" s="12"/>
      <c r="I141" s="12"/>
      <c r="J141" s="12"/>
      <c r="K141" s="47"/>
      <c r="L141" s="71"/>
    </row>
    <row r="142" spans="4:12" ht="13.5" thickBot="1">
      <c r="D142" s="16"/>
      <c r="E142" s="12"/>
      <c r="F142" s="12"/>
      <c r="G142" s="12"/>
      <c r="H142" s="12"/>
      <c r="I142" s="12"/>
      <c r="J142" s="12"/>
      <c r="K142" s="49"/>
      <c r="L142" s="64"/>
    </row>
    <row r="143" spans="4:12" ht="13.5" thickBot="1">
      <c r="D143" s="16" t="s">
        <v>56</v>
      </c>
      <c r="E143" s="12"/>
      <c r="F143" s="80">
        <v>88</v>
      </c>
      <c r="G143" s="73">
        <v>0.0182</v>
      </c>
      <c r="H143" s="73">
        <v>0.059</v>
      </c>
      <c r="I143" s="74">
        <f>F143/(1-G143)/(1-H143)</f>
        <v>95.25110464221412</v>
      </c>
      <c r="J143" s="78">
        <v>1</v>
      </c>
      <c r="K143" s="52">
        <f>I143*J143</f>
        <v>95.25110464221412</v>
      </c>
      <c r="L143" s="53">
        <f>K143/10</f>
        <v>9.525110464221411</v>
      </c>
    </row>
    <row r="144" spans="4:12" ht="12.75">
      <c r="D144" s="11"/>
      <c r="E144" s="12"/>
      <c r="F144" s="12"/>
      <c r="G144" s="12"/>
      <c r="H144" s="12"/>
      <c r="I144" s="12"/>
      <c r="J144" s="12"/>
      <c r="K144" s="47"/>
      <c r="L144" s="46"/>
    </row>
    <row r="145" spans="4:12" ht="13.5" thickBot="1">
      <c r="D145" s="33"/>
      <c r="E145" s="28"/>
      <c r="F145" s="28"/>
      <c r="G145" s="28"/>
      <c r="H145" s="28"/>
      <c r="I145" s="28"/>
      <c r="J145" s="28"/>
      <c r="K145" s="28"/>
      <c r="L145" s="69"/>
    </row>
  </sheetData>
  <mergeCells count="1">
    <mergeCell ref="D11:L11"/>
  </mergeCells>
  <printOptions/>
  <pageMargins left="0.41" right="0.26"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D1:R145"/>
  <sheetViews>
    <sheetView workbookViewId="0" topLeftCell="C22">
      <selection activeCell="J26" sqref="J26"/>
    </sheetView>
  </sheetViews>
  <sheetFormatPr defaultColWidth="9.140625" defaultRowHeight="12.75"/>
  <cols>
    <col min="1" max="1" width="2.00390625" style="0" customWidth="1"/>
    <col min="2" max="2" width="1.8515625" style="0" customWidth="1"/>
    <col min="3" max="3" width="2.00390625" style="0" customWidth="1"/>
    <col min="4" max="4" width="10.00390625" style="0" customWidth="1"/>
    <col min="10" max="10" width="25.140625" style="0" customWidth="1"/>
    <col min="11" max="11" width="29.00390625" style="0" customWidth="1"/>
    <col min="12" max="12" width="17.57421875" style="0" customWidth="1"/>
  </cols>
  <sheetData>
    <row r="1" spans="4:17" ht="18">
      <c r="D1" s="44" t="s">
        <v>0</v>
      </c>
      <c r="M1" s="12"/>
      <c r="N1" s="12"/>
      <c r="O1" s="12"/>
      <c r="P1" s="12"/>
      <c r="Q1" s="12"/>
    </row>
    <row r="2" spans="4:17" ht="13.5" thickBot="1">
      <c r="D2" s="1"/>
      <c r="M2" s="22"/>
      <c r="N2" s="22"/>
      <c r="O2" s="22"/>
      <c r="P2" s="22"/>
      <c r="Q2" s="22"/>
    </row>
    <row r="3" spans="4:17" ht="12.75">
      <c r="D3" s="34" t="s">
        <v>47</v>
      </c>
      <c r="E3" s="35"/>
      <c r="F3" s="35"/>
      <c r="G3" s="35"/>
      <c r="H3" s="35"/>
      <c r="I3" s="35"/>
      <c r="J3" s="35"/>
      <c r="K3" s="35"/>
      <c r="L3" s="36"/>
      <c r="M3" s="22"/>
      <c r="N3" s="22"/>
      <c r="O3" s="22"/>
      <c r="P3" s="22"/>
      <c r="Q3" s="22"/>
    </row>
    <row r="4" spans="4:17" ht="12.75">
      <c r="D4" s="37" t="s">
        <v>1</v>
      </c>
      <c r="E4" s="38"/>
      <c r="F4" s="38"/>
      <c r="G4" s="38"/>
      <c r="H4" s="38"/>
      <c r="I4" s="38"/>
      <c r="J4" s="38"/>
      <c r="K4" s="38"/>
      <c r="L4" s="39"/>
      <c r="M4" s="22"/>
      <c r="N4" s="22"/>
      <c r="O4" s="22"/>
      <c r="P4" s="22"/>
      <c r="Q4" s="22"/>
    </row>
    <row r="5" spans="4:17" ht="12.75">
      <c r="D5" s="37" t="s">
        <v>48</v>
      </c>
      <c r="E5" s="38"/>
      <c r="F5" s="38"/>
      <c r="G5" s="38"/>
      <c r="H5" s="38"/>
      <c r="I5" s="38"/>
      <c r="J5" s="38"/>
      <c r="K5" s="38"/>
      <c r="L5" s="39"/>
      <c r="M5" s="22"/>
      <c r="N5" s="22"/>
      <c r="O5" s="22"/>
      <c r="P5" s="22"/>
      <c r="Q5" s="22"/>
    </row>
    <row r="6" spans="4:17" ht="12.75">
      <c r="D6" s="37" t="s">
        <v>49</v>
      </c>
      <c r="E6" s="38"/>
      <c r="F6" s="38"/>
      <c r="G6" s="38"/>
      <c r="H6" s="38"/>
      <c r="I6" s="38"/>
      <c r="J6" s="38"/>
      <c r="K6" s="38"/>
      <c r="L6" s="39"/>
      <c r="M6" s="22"/>
      <c r="N6" s="22"/>
      <c r="O6" s="22"/>
      <c r="P6" s="22"/>
      <c r="Q6" s="22"/>
    </row>
    <row r="7" spans="4:17" ht="13.5" thickBot="1">
      <c r="D7" s="40" t="s">
        <v>2</v>
      </c>
      <c r="E7" s="41"/>
      <c r="F7" s="41"/>
      <c r="G7" s="41"/>
      <c r="H7" s="41"/>
      <c r="I7" s="41"/>
      <c r="J7" s="41"/>
      <c r="K7" s="41"/>
      <c r="L7" s="42"/>
      <c r="M7" s="22"/>
      <c r="N7" s="22"/>
      <c r="O7" s="22"/>
      <c r="P7" s="22"/>
      <c r="Q7" s="22"/>
    </row>
    <row r="8" spans="4:17" ht="12.75">
      <c r="D8" s="1"/>
      <c r="M8" s="22"/>
      <c r="N8" s="22"/>
      <c r="O8" s="22"/>
      <c r="P8" s="22"/>
      <c r="Q8" s="22"/>
    </row>
    <row r="9" spans="4:17" ht="12.75">
      <c r="D9" s="2" t="s">
        <v>3</v>
      </c>
      <c r="M9" s="12"/>
      <c r="N9" s="12"/>
      <c r="O9" s="12"/>
      <c r="P9" s="12"/>
      <c r="Q9" s="12"/>
    </row>
    <row r="10" ht="12.75">
      <c r="D10" s="3" t="s">
        <v>4</v>
      </c>
    </row>
    <row r="11" spans="4:12" ht="39" customHeight="1">
      <c r="D11" s="81" t="s">
        <v>50</v>
      </c>
      <c r="E11" s="82"/>
      <c r="F11" s="82"/>
      <c r="G11" s="82"/>
      <c r="H11" s="82"/>
      <c r="I11" s="82"/>
      <c r="J11" s="82"/>
      <c r="K11" s="82"/>
      <c r="L11" s="82"/>
    </row>
    <row r="12" ht="12.75">
      <c r="D12" s="3" t="s">
        <v>5</v>
      </c>
    </row>
    <row r="13" ht="12.75">
      <c r="D13" s="3" t="s">
        <v>46</v>
      </c>
    </row>
    <row r="14" ht="13.5" thickBot="1">
      <c r="D14" s="3" t="s">
        <v>6</v>
      </c>
    </row>
    <row r="15" spans="4:10" ht="13.5" thickBot="1">
      <c r="D15" s="3" t="s">
        <v>7</v>
      </c>
      <c r="J15" s="4"/>
    </row>
    <row r="16" spans="4:10" ht="13.5" thickBot="1">
      <c r="D16" s="3" t="s">
        <v>8</v>
      </c>
      <c r="H16" s="5"/>
      <c r="J16" s="6"/>
    </row>
    <row r="17" ht="12.75">
      <c r="D17" s="3" t="s">
        <v>9</v>
      </c>
    </row>
    <row r="18" ht="12.75">
      <c r="D18" s="3" t="s">
        <v>57</v>
      </c>
    </row>
    <row r="19" ht="12.75">
      <c r="D19" s="3" t="s">
        <v>58</v>
      </c>
    </row>
    <row r="20" spans="4:17" ht="12.75">
      <c r="D20" s="3" t="s">
        <v>10</v>
      </c>
      <c r="O20">
        <v>101.3</v>
      </c>
      <c r="P20">
        <v>12</v>
      </c>
      <c r="Q20">
        <f>O20*P20</f>
        <v>1215.6</v>
      </c>
    </row>
    <row r="21" spans="15:17" ht="13.5" thickBot="1">
      <c r="O21">
        <v>96.6</v>
      </c>
      <c r="P21">
        <v>11</v>
      </c>
      <c r="Q21">
        <f>O21*P21</f>
        <v>1062.6</v>
      </c>
    </row>
    <row r="22" spans="4:12" ht="12.75">
      <c r="D22" s="7" t="s">
        <v>11</v>
      </c>
      <c r="E22" s="8"/>
      <c r="F22" s="9"/>
      <c r="G22" s="9"/>
      <c r="H22" s="9"/>
      <c r="I22" s="9"/>
      <c r="J22" s="9"/>
      <c r="K22" s="9"/>
      <c r="L22" s="10"/>
    </row>
    <row r="23" spans="4:12" ht="12.75">
      <c r="D23" s="11"/>
      <c r="E23" s="12"/>
      <c r="F23" s="12" t="s">
        <v>12</v>
      </c>
      <c r="G23" s="12"/>
      <c r="H23" s="12"/>
      <c r="I23" s="12"/>
      <c r="J23" s="12"/>
      <c r="K23" s="12"/>
      <c r="L23" s="13"/>
    </row>
    <row r="24" spans="4:12" ht="12.75">
      <c r="D24" s="11"/>
      <c r="E24" s="12"/>
      <c r="F24" s="14" t="s">
        <v>13</v>
      </c>
      <c r="G24" s="14" t="s">
        <v>14</v>
      </c>
      <c r="H24" s="12"/>
      <c r="I24" s="14" t="s">
        <v>15</v>
      </c>
      <c r="J24" s="14" t="s">
        <v>16</v>
      </c>
      <c r="K24" s="14" t="s">
        <v>17</v>
      </c>
      <c r="L24" s="15" t="s">
        <v>18</v>
      </c>
    </row>
    <row r="25" spans="4:12" ht="13.5" thickBot="1">
      <c r="D25" s="11"/>
      <c r="E25" s="12"/>
      <c r="F25" s="14" t="s">
        <v>19</v>
      </c>
      <c r="G25" s="14" t="s">
        <v>20</v>
      </c>
      <c r="H25" s="14" t="s">
        <v>21</v>
      </c>
      <c r="I25" s="14" t="s">
        <v>19</v>
      </c>
      <c r="J25" s="14" t="s">
        <v>22</v>
      </c>
      <c r="K25" s="14" t="s">
        <v>23</v>
      </c>
      <c r="L25" s="15" t="s">
        <v>24</v>
      </c>
    </row>
    <row r="26" spans="4:12" ht="13.5" thickBot="1">
      <c r="D26" s="16" t="s">
        <v>25</v>
      </c>
      <c r="E26" s="12"/>
      <c r="F26" s="17">
        <v>69.04</v>
      </c>
      <c r="G26" s="18">
        <v>0.0735</v>
      </c>
      <c r="H26" s="18">
        <v>0.059</v>
      </c>
      <c r="I26" s="19">
        <f>F26/(1-G26)/(1-H26)</f>
        <v>79.18915989408565</v>
      </c>
      <c r="J26" s="20">
        <f>+(+G34/I34)*0.75+0.25</f>
        <v>0.78125</v>
      </c>
      <c r="K26" s="45">
        <f>+I26*J26</f>
        <v>61.866531167254415</v>
      </c>
      <c r="L26" s="46" t="s">
        <v>26</v>
      </c>
    </row>
    <row r="27" spans="4:13" ht="13.5" thickBot="1">
      <c r="D27" s="16" t="s">
        <v>27</v>
      </c>
      <c r="E27" s="12"/>
      <c r="F27" s="17">
        <v>70.28</v>
      </c>
      <c r="G27" s="18">
        <v>0.0735</v>
      </c>
      <c r="H27" s="18">
        <v>0.059</v>
      </c>
      <c r="I27" s="19">
        <f>F27/(1-G27)/(1-H27)</f>
        <v>80.61144492115207</v>
      </c>
      <c r="J27" s="20">
        <f>+(+H34/I34)*0.75</f>
        <v>0.21875</v>
      </c>
      <c r="K27" s="45">
        <f>+I27*J27</f>
        <v>17.633753576502016</v>
      </c>
      <c r="L27" s="46"/>
      <c r="M27" s="12"/>
    </row>
    <row r="28" spans="4:13" ht="12.75">
      <c r="D28" s="11"/>
      <c r="E28" s="12"/>
      <c r="F28" s="12"/>
      <c r="G28" s="12"/>
      <c r="H28" s="12"/>
      <c r="I28" s="12"/>
      <c r="J28" s="21">
        <f>SUM(J26:J27)</f>
        <v>1</v>
      </c>
      <c r="K28" s="47"/>
      <c r="L28" s="46"/>
      <c r="M28" s="12"/>
    </row>
    <row r="29" spans="4:12" ht="12.75">
      <c r="D29" s="16" t="s">
        <v>28</v>
      </c>
      <c r="E29" s="12"/>
      <c r="F29" s="12"/>
      <c r="G29" s="12"/>
      <c r="H29" s="12"/>
      <c r="I29" s="12"/>
      <c r="J29" s="12"/>
      <c r="K29" s="48">
        <f>+K26+K27</f>
        <v>79.50028474375642</v>
      </c>
      <c r="L29" s="46"/>
    </row>
    <row r="30" spans="4:12" ht="12.75">
      <c r="D30" s="16"/>
      <c r="E30" s="12"/>
      <c r="F30" s="12"/>
      <c r="G30" s="12"/>
      <c r="H30" s="12"/>
      <c r="I30" s="12"/>
      <c r="J30" s="22"/>
      <c r="K30" s="49"/>
      <c r="L30" s="50"/>
    </row>
    <row r="31" spans="4:12" ht="12.75">
      <c r="D31" s="16"/>
      <c r="E31" s="12"/>
      <c r="F31" s="14" t="s">
        <v>17</v>
      </c>
      <c r="G31" s="12"/>
      <c r="H31" s="14" t="s">
        <v>29</v>
      </c>
      <c r="I31" s="12"/>
      <c r="J31" s="22"/>
      <c r="K31" s="49"/>
      <c r="L31" s="50"/>
    </row>
    <row r="32" spans="4:12" ht="12.75">
      <c r="D32" s="16"/>
      <c r="E32" s="12"/>
      <c r="F32" s="14" t="s">
        <v>19</v>
      </c>
      <c r="G32" s="14" t="s">
        <v>30</v>
      </c>
      <c r="H32" s="14" t="s">
        <v>31</v>
      </c>
      <c r="I32" s="14" t="s">
        <v>32</v>
      </c>
      <c r="J32" s="23" t="s">
        <v>33</v>
      </c>
      <c r="K32" s="51" t="s">
        <v>34</v>
      </c>
      <c r="L32" s="50"/>
    </row>
    <row r="33" spans="4:12" ht="12.75">
      <c r="D33" s="16" t="s">
        <v>51</v>
      </c>
      <c r="E33" s="12"/>
      <c r="F33" s="19">
        <v>99.05</v>
      </c>
      <c r="G33" s="12">
        <v>16</v>
      </c>
      <c r="H33" s="12">
        <v>7</v>
      </c>
      <c r="I33" s="12">
        <f>SUM(G33:H33)</f>
        <v>23</v>
      </c>
      <c r="J33" s="24">
        <f>+I33/I35</f>
        <v>0.48936170212765956</v>
      </c>
      <c r="K33" s="49">
        <f>+F33*J33</f>
        <v>48.471276595744676</v>
      </c>
      <c r="L33" s="50"/>
    </row>
    <row r="34" spans="4:17" ht="13.5" thickBot="1">
      <c r="D34" s="16" t="s">
        <v>35</v>
      </c>
      <c r="E34" s="12"/>
      <c r="F34" s="43">
        <f>+K29</f>
        <v>79.50028474375642</v>
      </c>
      <c r="G34" s="25">
        <v>17</v>
      </c>
      <c r="H34" s="25">
        <v>7</v>
      </c>
      <c r="I34" s="25">
        <f>SUM(G34:H34)</f>
        <v>24</v>
      </c>
      <c r="J34" s="24">
        <f>+I34/I35</f>
        <v>0.5106382978723404</v>
      </c>
      <c r="K34" s="49">
        <f>+F34*J34</f>
        <v>40.59589008191817</v>
      </c>
      <c r="L34" s="50"/>
      <c r="O34">
        <v>101.3</v>
      </c>
      <c r="P34">
        <v>12</v>
      </c>
      <c r="Q34">
        <f>O34*P34</f>
        <v>1215.6</v>
      </c>
    </row>
    <row r="35" spans="4:17" ht="13.5" thickBot="1">
      <c r="D35" s="16" t="s">
        <v>32</v>
      </c>
      <c r="E35" s="12"/>
      <c r="F35" s="12"/>
      <c r="G35" s="12">
        <f>SUM(G33:G34)</f>
        <v>33</v>
      </c>
      <c r="H35" s="12">
        <f>SUM(H33:H34)</f>
        <v>14</v>
      </c>
      <c r="I35" s="12">
        <f>SUM(I33:I34)</f>
        <v>47</v>
      </c>
      <c r="J35" s="26">
        <f>+J33+J34</f>
        <v>1</v>
      </c>
      <c r="K35" s="52">
        <f>+K33+K34</f>
        <v>89.06716667766284</v>
      </c>
      <c r="L35" s="53">
        <f>+K35/10</f>
        <v>8.906716667766284</v>
      </c>
      <c r="O35">
        <v>96.6</v>
      </c>
      <c r="P35">
        <v>11</v>
      </c>
      <c r="Q35">
        <f>O35*P35</f>
        <v>1062.6</v>
      </c>
    </row>
    <row r="36" spans="4:12" ht="13.5" thickBot="1">
      <c r="D36" s="27"/>
      <c r="E36" s="28"/>
      <c r="F36" s="28"/>
      <c r="G36" s="28"/>
      <c r="H36" s="28"/>
      <c r="I36" s="28"/>
      <c r="J36" s="28"/>
      <c r="K36" s="54"/>
      <c r="L36" s="55"/>
    </row>
    <row r="37" spans="4:18" ht="12.75">
      <c r="D37" s="29"/>
      <c r="E37" s="12"/>
      <c r="F37" s="12"/>
      <c r="I37" s="26"/>
      <c r="K37" s="56"/>
      <c r="L37" s="56"/>
      <c r="Q37">
        <f>SUM(Q34:Q36)</f>
        <v>2278.2</v>
      </c>
      <c r="R37">
        <f>Q37/23</f>
        <v>99.05217391304348</v>
      </c>
    </row>
    <row r="38" spans="11:12" ht="13.5" thickBot="1">
      <c r="K38" s="56"/>
      <c r="L38" s="56"/>
    </row>
    <row r="39" spans="4:12" ht="12.75">
      <c r="D39" s="7" t="s">
        <v>45</v>
      </c>
      <c r="E39" s="8"/>
      <c r="F39" s="9"/>
      <c r="G39" s="9"/>
      <c r="H39" s="9"/>
      <c r="I39" s="9"/>
      <c r="J39" s="9"/>
      <c r="K39" s="57"/>
      <c r="L39" s="58"/>
    </row>
    <row r="40" spans="4:12" ht="12.75">
      <c r="D40" s="11"/>
      <c r="E40" s="12"/>
      <c r="F40" s="12"/>
      <c r="G40" s="12"/>
      <c r="H40" s="12"/>
      <c r="I40" s="12"/>
      <c r="J40" s="12"/>
      <c r="K40" s="47"/>
      <c r="L40" s="46"/>
    </row>
    <row r="41" spans="4:12" ht="12.75">
      <c r="D41" s="11"/>
      <c r="E41" s="12"/>
      <c r="F41" s="12" t="s">
        <v>12</v>
      </c>
      <c r="G41" s="12"/>
      <c r="H41" s="12"/>
      <c r="I41" s="12"/>
      <c r="J41" s="12"/>
      <c r="K41" s="47"/>
      <c r="L41" s="46"/>
    </row>
    <row r="42" spans="4:12" ht="12.75">
      <c r="D42" s="11"/>
      <c r="E42" s="12"/>
      <c r="F42" s="14" t="s">
        <v>13</v>
      </c>
      <c r="G42" s="14" t="s">
        <v>14</v>
      </c>
      <c r="H42" s="12"/>
      <c r="I42" s="14" t="s">
        <v>15</v>
      </c>
      <c r="J42" s="12"/>
      <c r="K42" s="14" t="s">
        <v>17</v>
      </c>
      <c r="L42" s="15" t="s">
        <v>18</v>
      </c>
    </row>
    <row r="43" spans="4:12" ht="13.5" thickBot="1">
      <c r="D43" s="11"/>
      <c r="E43" s="12"/>
      <c r="F43" s="14" t="s">
        <v>19</v>
      </c>
      <c r="G43" s="14" t="s">
        <v>20</v>
      </c>
      <c r="H43" s="14" t="s">
        <v>21</v>
      </c>
      <c r="I43" s="14" t="s">
        <v>19</v>
      </c>
      <c r="J43" s="14" t="s">
        <v>16</v>
      </c>
      <c r="K43" s="14" t="s">
        <v>19</v>
      </c>
      <c r="L43" s="15" t="s">
        <v>24</v>
      </c>
    </row>
    <row r="44" spans="4:12" ht="13.5" thickBot="1">
      <c r="D44" s="16" t="s">
        <v>36</v>
      </c>
      <c r="E44" s="12"/>
      <c r="F44" s="17">
        <v>72.29</v>
      </c>
      <c r="G44" s="18">
        <v>0.0735</v>
      </c>
      <c r="H44" s="18">
        <v>0.059</v>
      </c>
      <c r="I44" s="19">
        <f>F44/(1-G44)/(1-H44)</f>
        <v>82.9169230698646</v>
      </c>
      <c r="J44" s="30">
        <f>G52/I52*0.9+0.1</f>
        <v>0.7157894736842105</v>
      </c>
      <c r="K44" s="45">
        <f>I44*J44</f>
        <v>59.351060723692555</v>
      </c>
      <c r="L44" s="46"/>
    </row>
    <row r="45" spans="4:12" ht="13.5" thickBot="1">
      <c r="D45" s="16" t="s">
        <v>37</v>
      </c>
      <c r="E45" s="12"/>
      <c r="F45" s="17">
        <v>72.82</v>
      </c>
      <c r="G45" s="18">
        <v>0.0735</v>
      </c>
      <c r="H45" s="18">
        <v>0.059</v>
      </c>
      <c r="I45" s="19">
        <f>F45/(1-G45)/(1-H45)</f>
        <v>83.52483521853006</v>
      </c>
      <c r="J45" s="30">
        <f>H52/I52*0.9</f>
        <v>0.28421052631578947</v>
      </c>
      <c r="K45" s="45">
        <f>I45*J45</f>
        <v>23.738637377898016</v>
      </c>
      <c r="L45" s="46"/>
    </row>
    <row r="46" spans="4:14" ht="13.5" thickBot="1">
      <c r="D46" s="11"/>
      <c r="E46" s="12"/>
      <c r="F46" s="12"/>
      <c r="G46" s="12"/>
      <c r="H46" s="12"/>
      <c r="I46" s="12"/>
      <c r="J46" s="12"/>
      <c r="K46" s="47"/>
      <c r="L46" s="46"/>
      <c r="M46" s="12"/>
      <c r="N46" s="12"/>
    </row>
    <row r="47" spans="4:14" ht="13.5" thickBot="1">
      <c r="D47" s="16" t="s">
        <v>38</v>
      </c>
      <c r="E47" s="12"/>
      <c r="F47" s="12"/>
      <c r="G47" s="12"/>
      <c r="H47" s="12"/>
      <c r="I47" s="12"/>
      <c r="J47" s="12"/>
      <c r="K47" s="52">
        <f>SUM(K44:K46)</f>
        <v>83.08969810159057</v>
      </c>
      <c r="L47" s="53">
        <f>+K47/10</f>
        <v>8.308969810159057</v>
      </c>
      <c r="M47" s="22"/>
      <c r="N47" s="22"/>
    </row>
    <row r="48" spans="4:14" ht="12.75">
      <c r="D48" s="16"/>
      <c r="E48" s="12"/>
      <c r="F48" s="12"/>
      <c r="G48" s="12"/>
      <c r="H48" s="12"/>
      <c r="I48" s="12"/>
      <c r="J48" s="12"/>
      <c r="K48" s="49"/>
      <c r="L48" s="64"/>
      <c r="M48" s="22"/>
      <c r="N48" s="22"/>
    </row>
    <row r="49" spans="4:14" ht="12.75">
      <c r="D49" s="16"/>
      <c r="E49" s="12"/>
      <c r="F49" s="14" t="s">
        <v>17</v>
      </c>
      <c r="G49" s="12"/>
      <c r="H49" s="14" t="s">
        <v>29</v>
      </c>
      <c r="I49" s="12"/>
      <c r="J49" s="22"/>
      <c r="K49" s="49"/>
      <c r="L49" s="50"/>
      <c r="M49" s="22"/>
      <c r="N49" s="22"/>
    </row>
    <row r="50" spans="4:14" ht="12.75">
      <c r="D50" s="16"/>
      <c r="E50" s="12"/>
      <c r="F50" s="14" t="s">
        <v>19</v>
      </c>
      <c r="G50" s="14" t="s">
        <v>30</v>
      </c>
      <c r="H50" s="14" t="s">
        <v>31</v>
      </c>
      <c r="I50" s="14" t="s">
        <v>32</v>
      </c>
      <c r="J50" s="23" t="s">
        <v>33</v>
      </c>
      <c r="K50" s="51" t="s">
        <v>34</v>
      </c>
      <c r="L50" s="50"/>
      <c r="M50" s="22"/>
      <c r="N50" s="22"/>
    </row>
    <row r="51" spans="4:14" ht="12.75">
      <c r="D51" s="16" t="s">
        <v>51</v>
      </c>
      <c r="E51" s="12"/>
      <c r="F51" s="19">
        <v>97.99</v>
      </c>
      <c r="G51" s="12">
        <v>6</v>
      </c>
      <c r="H51" s="12">
        <v>0</v>
      </c>
      <c r="I51" s="12">
        <f>SUM(G51:H51)</f>
        <v>6</v>
      </c>
      <c r="J51" s="68">
        <f>+I51/I53</f>
        <v>0.24</v>
      </c>
      <c r="K51" s="49">
        <f>+F51*J51</f>
        <v>23.517599999999998</v>
      </c>
      <c r="L51" s="50"/>
      <c r="M51" s="22"/>
      <c r="N51" s="22"/>
    </row>
    <row r="52" spans="4:14" ht="13.5" thickBot="1">
      <c r="D52" s="16" t="s">
        <v>35</v>
      </c>
      <c r="E52" s="12"/>
      <c r="F52" s="43">
        <f>+K47</f>
        <v>83.08969810159057</v>
      </c>
      <c r="G52" s="25">
        <v>13</v>
      </c>
      <c r="H52" s="25">
        <v>6</v>
      </c>
      <c r="I52" s="25">
        <f>SUM(G52:H52)</f>
        <v>19</v>
      </c>
      <c r="J52" s="68">
        <f>+I52/I53</f>
        <v>0.76</v>
      </c>
      <c r="K52" s="49">
        <f>+F52*J52</f>
        <v>63.148170557208836</v>
      </c>
      <c r="L52" s="50"/>
      <c r="M52" s="22"/>
      <c r="N52" s="22"/>
    </row>
    <row r="53" spans="4:14" ht="13.5" thickBot="1">
      <c r="D53" s="16" t="s">
        <v>32</v>
      </c>
      <c r="E53" s="12"/>
      <c r="F53" s="12"/>
      <c r="G53" s="12">
        <f>SUM(G51:G52)</f>
        <v>19</v>
      </c>
      <c r="H53" s="12">
        <f>SUM(H51:H52)</f>
        <v>6</v>
      </c>
      <c r="I53" s="12">
        <f>SUM(I51:I52)</f>
        <v>25</v>
      </c>
      <c r="J53" s="30">
        <f>+J51+J52</f>
        <v>1</v>
      </c>
      <c r="K53" s="52">
        <f>+K51+K52</f>
        <v>86.66577055720883</v>
      </c>
      <c r="L53" s="53">
        <f>+K53/10</f>
        <v>8.666577055720882</v>
      </c>
      <c r="M53" s="22"/>
      <c r="N53" s="22"/>
    </row>
    <row r="54" spans="4:14" ht="12.75">
      <c r="D54" s="16"/>
      <c r="E54" s="12"/>
      <c r="F54" s="12"/>
      <c r="G54" s="12"/>
      <c r="H54" s="12"/>
      <c r="I54" s="12"/>
      <c r="J54" s="12"/>
      <c r="K54" s="49"/>
      <c r="L54" s="50"/>
      <c r="M54" s="22"/>
      <c r="N54" s="22"/>
    </row>
    <row r="55" spans="4:14" ht="12.75">
      <c r="D55" s="16"/>
      <c r="E55" s="12"/>
      <c r="F55" s="12"/>
      <c r="G55" s="12"/>
      <c r="H55" s="12"/>
      <c r="I55" s="12"/>
      <c r="J55" s="12"/>
      <c r="K55" s="49"/>
      <c r="L55" s="50"/>
      <c r="M55" s="31"/>
      <c r="N55" s="22"/>
    </row>
    <row r="56" spans="4:14" ht="12.75">
      <c r="D56" s="11"/>
      <c r="E56" s="12"/>
      <c r="F56" s="12" t="s">
        <v>12</v>
      </c>
      <c r="G56" s="12"/>
      <c r="H56" s="12"/>
      <c r="I56" s="12"/>
      <c r="J56" s="12"/>
      <c r="K56" s="47"/>
      <c r="L56" s="50"/>
      <c r="M56" s="23"/>
      <c r="N56" s="23"/>
    </row>
    <row r="57" spans="4:14" ht="12.75">
      <c r="D57" s="11"/>
      <c r="E57" s="12"/>
      <c r="F57" s="14" t="s">
        <v>13</v>
      </c>
      <c r="G57" s="14" t="s">
        <v>14</v>
      </c>
      <c r="H57" s="12"/>
      <c r="I57" s="14" t="s">
        <v>15</v>
      </c>
      <c r="J57" s="12"/>
      <c r="K57" s="14" t="s">
        <v>17</v>
      </c>
      <c r="L57" s="15" t="s">
        <v>18</v>
      </c>
      <c r="M57" s="22"/>
      <c r="N57" s="24"/>
    </row>
    <row r="58" spans="4:14" ht="12.75">
      <c r="D58" s="11"/>
      <c r="E58" s="12"/>
      <c r="F58" s="14" t="s">
        <v>19</v>
      </c>
      <c r="G58" s="14" t="s">
        <v>20</v>
      </c>
      <c r="H58" s="14" t="s">
        <v>21</v>
      </c>
      <c r="I58" s="14" t="s">
        <v>19</v>
      </c>
      <c r="J58" s="14" t="s">
        <v>16</v>
      </c>
      <c r="K58" s="14" t="s">
        <v>19</v>
      </c>
      <c r="L58" s="15" t="s">
        <v>24</v>
      </c>
      <c r="M58" s="22"/>
      <c r="N58" s="24"/>
    </row>
    <row r="59" spans="4:14" ht="12.75">
      <c r="D59" s="16" t="s">
        <v>39</v>
      </c>
      <c r="E59" s="12"/>
      <c r="F59" s="32">
        <f>F44</f>
        <v>72.29</v>
      </c>
      <c r="G59" s="18">
        <v>0.0576</v>
      </c>
      <c r="H59" s="18">
        <v>0.059</v>
      </c>
      <c r="I59" s="19">
        <f>F59/(1-G59)/(1-H59)</f>
        <v>81.517963947612</v>
      </c>
      <c r="J59" s="30">
        <f>J44</f>
        <v>0.7157894736842105</v>
      </c>
      <c r="K59" s="45">
        <f>I59*J59</f>
        <v>58.34970050986964</v>
      </c>
      <c r="L59" s="50"/>
      <c r="M59" s="22"/>
      <c r="N59" s="22"/>
    </row>
    <row r="60" spans="4:14" ht="12.75">
      <c r="D60" s="16" t="s">
        <v>40</v>
      </c>
      <c r="E60" s="12"/>
      <c r="F60" s="32">
        <f>F45</f>
        <v>72.82</v>
      </c>
      <c r="G60" s="18">
        <v>0.0576</v>
      </c>
      <c r="H60" s="18">
        <v>0.059</v>
      </c>
      <c r="I60" s="19">
        <f>F60/(1-G60)/(1-H60)</f>
        <v>82.11561951397294</v>
      </c>
      <c r="J60" s="30">
        <f>J45</f>
        <v>0.28421052631578947</v>
      </c>
      <c r="K60" s="45">
        <f>I60*J60</f>
        <v>23.338123440813362</v>
      </c>
      <c r="L60" s="50"/>
      <c r="M60" s="22"/>
      <c r="N60" s="22"/>
    </row>
    <row r="61" spans="4:14" ht="13.5" thickBot="1">
      <c r="D61" s="11"/>
      <c r="E61" s="12"/>
      <c r="F61" s="12"/>
      <c r="G61" s="12"/>
      <c r="H61" s="12"/>
      <c r="I61" s="12"/>
      <c r="J61" s="12"/>
      <c r="K61" s="47"/>
      <c r="L61" s="50"/>
      <c r="M61" s="22"/>
      <c r="N61" s="22"/>
    </row>
    <row r="62" spans="4:14" ht="13.5" thickBot="1">
      <c r="D62" s="16" t="s">
        <v>41</v>
      </c>
      <c r="E62" s="12"/>
      <c r="F62" s="12"/>
      <c r="G62" s="12"/>
      <c r="H62" s="12"/>
      <c r="I62" s="12"/>
      <c r="J62" s="12"/>
      <c r="K62" s="52">
        <f>SUM(K59:K61)</f>
        <v>81.687823950683</v>
      </c>
      <c r="L62" s="53">
        <f>+K62/10</f>
        <v>8.1687823950683</v>
      </c>
      <c r="M62" s="22"/>
      <c r="N62" s="22"/>
    </row>
    <row r="63" spans="4:14" ht="12.75">
      <c r="D63" s="16"/>
      <c r="E63" s="12"/>
      <c r="F63" s="12"/>
      <c r="G63" s="12"/>
      <c r="H63" s="12"/>
      <c r="I63" s="12"/>
      <c r="J63" s="12"/>
      <c r="K63" s="49"/>
      <c r="L63" s="64"/>
      <c r="M63" s="22"/>
      <c r="N63" s="22"/>
    </row>
    <row r="64" spans="4:14" ht="12.75">
      <c r="D64" s="16"/>
      <c r="E64" s="12"/>
      <c r="F64" s="14" t="s">
        <v>17</v>
      </c>
      <c r="G64" s="12"/>
      <c r="H64" s="14" t="s">
        <v>29</v>
      </c>
      <c r="I64" s="12"/>
      <c r="J64" s="22"/>
      <c r="K64" s="49"/>
      <c r="L64" s="50"/>
      <c r="M64" s="22"/>
      <c r="N64" s="22"/>
    </row>
    <row r="65" spans="4:14" ht="12.75">
      <c r="D65" s="16"/>
      <c r="E65" s="12"/>
      <c r="F65" s="14" t="s">
        <v>19</v>
      </c>
      <c r="G65" s="14" t="s">
        <v>30</v>
      </c>
      <c r="H65" s="14" t="s">
        <v>31</v>
      </c>
      <c r="I65" s="14" t="s">
        <v>32</v>
      </c>
      <c r="J65" s="23" t="s">
        <v>33</v>
      </c>
      <c r="K65" s="51" t="s">
        <v>34</v>
      </c>
      <c r="L65" s="50"/>
      <c r="M65" s="22"/>
      <c r="N65" s="22"/>
    </row>
    <row r="66" spans="4:14" ht="12.75">
      <c r="D66" s="16" t="s">
        <v>51</v>
      </c>
      <c r="E66" s="12"/>
      <c r="F66" s="19">
        <v>96.34</v>
      </c>
      <c r="G66" s="12">
        <v>6</v>
      </c>
      <c r="H66" s="12">
        <v>0</v>
      </c>
      <c r="I66" s="12">
        <f>SUM(G66:H66)</f>
        <v>6</v>
      </c>
      <c r="J66" s="68">
        <f>+I66/I68</f>
        <v>0.24</v>
      </c>
      <c r="K66" s="49">
        <f>+F66*J66</f>
        <v>23.1216</v>
      </c>
      <c r="L66" s="50"/>
      <c r="M66" s="22"/>
      <c r="N66" s="22"/>
    </row>
    <row r="67" spans="4:14" ht="13.5" thickBot="1">
      <c r="D67" s="16" t="s">
        <v>35</v>
      </c>
      <c r="E67" s="12"/>
      <c r="F67" s="43">
        <f>+K62</f>
        <v>81.687823950683</v>
      </c>
      <c r="G67" s="25">
        <v>13</v>
      </c>
      <c r="H67" s="25">
        <v>6</v>
      </c>
      <c r="I67" s="25">
        <f>SUM(G67:H67)</f>
        <v>19</v>
      </c>
      <c r="J67" s="68">
        <f>+I67/I68</f>
        <v>0.76</v>
      </c>
      <c r="K67" s="49">
        <f>+F67*J67</f>
        <v>62.082746202519075</v>
      </c>
      <c r="L67" s="50"/>
      <c r="M67" s="22"/>
      <c r="N67" s="22"/>
    </row>
    <row r="68" spans="4:14" ht="13.5" thickBot="1">
      <c r="D68" s="16" t="s">
        <v>32</v>
      </c>
      <c r="E68" s="12"/>
      <c r="F68" s="12"/>
      <c r="G68" s="12">
        <f>SUM(G66:G67)</f>
        <v>19</v>
      </c>
      <c r="H68" s="12">
        <f>SUM(H66:H67)</f>
        <v>6</v>
      </c>
      <c r="I68" s="12">
        <f>SUM(I66:I67)</f>
        <v>25</v>
      </c>
      <c r="J68" s="30">
        <f>+J66+J67</f>
        <v>1</v>
      </c>
      <c r="K68" s="52">
        <f>+K66+K67</f>
        <v>85.20434620251908</v>
      </c>
      <c r="L68" s="53">
        <f>+K68/10</f>
        <v>8.520434620251908</v>
      </c>
      <c r="M68" s="22"/>
      <c r="N68" s="22"/>
    </row>
    <row r="69" spans="4:14" ht="12.75">
      <c r="D69" s="16"/>
      <c r="E69" s="12"/>
      <c r="F69" s="12"/>
      <c r="G69" s="12"/>
      <c r="H69" s="12"/>
      <c r="I69" s="12"/>
      <c r="J69" s="12"/>
      <c r="K69" s="49"/>
      <c r="L69" s="50"/>
      <c r="M69" s="22"/>
      <c r="N69" s="22"/>
    </row>
    <row r="70" spans="4:14" ht="12.75">
      <c r="D70" s="16"/>
      <c r="E70" s="12"/>
      <c r="F70" s="12"/>
      <c r="G70" s="12"/>
      <c r="H70" s="12"/>
      <c r="I70" s="12"/>
      <c r="J70" s="12"/>
      <c r="K70" s="49"/>
      <c r="L70" s="50"/>
      <c r="M70" s="22"/>
      <c r="N70" s="22"/>
    </row>
    <row r="71" spans="4:14" ht="12.75">
      <c r="D71" s="11"/>
      <c r="E71" s="12"/>
      <c r="F71" s="12" t="s">
        <v>12</v>
      </c>
      <c r="G71" s="12"/>
      <c r="H71" s="12"/>
      <c r="I71" s="12"/>
      <c r="J71" s="12"/>
      <c r="K71" s="47"/>
      <c r="L71" s="50"/>
      <c r="M71" s="22"/>
      <c r="N71" s="22"/>
    </row>
    <row r="72" spans="4:14" ht="12.75">
      <c r="D72" s="11"/>
      <c r="E72" s="12"/>
      <c r="F72" s="14" t="s">
        <v>13</v>
      </c>
      <c r="G72" s="14" t="s">
        <v>14</v>
      </c>
      <c r="H72" s="12"/>
      <c r="I72" s="14" t="s">
        <v>15</v>
      </c>
      <c r="J72" s="12"/>
      <c r="K72" s="14" t="s">
        <v>17</v>
      </c>
      <c r="L72" s="15" t="s">
        <v>18</v>
      </c>
      <c r="M72" s="31"/>
      <c r="N72" s="22"/>
    </row>
    <row r="73" spans="4:14" ht="12.75">
      <c r="D73" s="11"/>
      <c r="E73" s="12"/>
      <c r="F73" s="14" t="s">
        <v>19</v>
      </c>
      <c r="G73" s="14" t="s">
        <v>20</v>
      </c>
      <c r="H73" s="14" t="s">
        <v>21</v>
      </c>
      <c r="I73" s="14" t="s">
        <v>19</v>
      </c>
      <c r="J73" s="14" t="s">
        <v>16</v>
      </c>
      <c r="K73" s="14" t="s">
        <v>19</v>
      </c>
      <c r="L73" s="15" t="s">
        <v>24</v>
      </c>
      <c r="M73" s="22"/>
      <c r="N73" s="22"/>
    </row>
    <row r="74" spans="4:14" ht="12.75">
      <c r="D74" s="16" t="s">
        <v>42</v>
      </c>
      <c r="E74" s="12"/>
      <c r="F74" s="32">
        <f>F44</f>
        <v>72.29</v>
      </c>
      <c r="G74" s="18">
        <v>0.0182</v>
      </c>
      <c r="H74" s="18">
        <v>0.059</v>
      </c>
      <c r="I74" s="19">
        <f>F74/(1-G74)/(1-H74)</f>
        <v>78.24661766574613</v>
      </c>
      <c r="J74" s="30">
        <f>J44</f>
        <v>0.7157894736842105</v>
      </c>
      <c r="K74" s="45">
        <f>I74*J74</f>
        <v>56.008105276534074</v>
      </c>
      <c r="L74" s="50"/>
      <c r="M74" s="22"/>
      <c r="N74" s="22"/>
    </row>
    <row r="75" spans="4:14" ht="12.75">
      <c r="D75" s="16" t="s">
        <v>43</v>
      </c>
      <c r="E75" s="12"/>
      <c r="F75" s="32">
        <f>F45</f>
        <v>72.82</v>
      </c>
      <c r="G75" s="18">
        <v>0.0182</v>
      </c>
      <c r="H75" s="18">
        <v>0.059</v>
      </c>
      <c r="I75" s="19">
        <f>F75/(1-G75)/(1-H75)</f>
        <v>78.82028909143217</v>
      </c>
      <c r="J75" s="30">
        <f>J45</f>
        <v>0.28421052631578947</v>
      </c>
      <c r="K75" s="45">
        <f>I75*J75</f>
        <v>22.40155584703862</v>
      </c>
      <c r="L75" s="50"/>
      <c r="M75" s="22"/>
      <c r="N75" s="22"/>
    </row>
    <row r="76" spans="4:14" ht="13.5" thickBot="1">
      <c r="D76" s="11"/>
      <c r="E76" s="12"/>
      <c r="F76" s="12"/>
      <c r="G76" s="12"/>
      <c r="H76" s="12"/>
      <c r="I76" s="12"/>
      <c r="J76" s="12"/>
      <c r="K76" s="47"/>
      <c r="L76" s="50"/>
      <c r="M76" s="22"/>
      <c r="N76" s="22"/>
    </row>
    <row r="77" spans="4:14" ht="13.5" thickBot="1">
      <c r="D77" s="16" t="s">
        <v>52</v>
      </c>
      <c r="E77" s="12"/>
      <c r="F77" s="12"/>
      <c r="G77" s="12"/>
      <c r="H77" s="12"/>
      <c r="I77" s="12"/>
      <c r="J77" s="12"/>
      <c r="K77" s="52">
        <f>SUM(K74:K76)</f>
        <v>78.40966112357269</v>
      </c>
      <c r="L77" s="53">
        <f>+K77/10</f>
        <v>7.840966112357269</v>
      </c>
      <c r="M77" s="22"/>
      <c r="N77" s="22"/>
    </row>
    <row r="78" spans="4:14" ht="12.75">
      <c r="D78" s="16"/>
      <c r="E78" s="12"/>
      <c r="F78" s="12"/>
      <c r="G78" s="12"/>
      <c r="H78" s="12"/>
      <c r="I78" s="12"/>
      <c r="J78" s="12"/>
      <c r="K78" s="49"/>
      <c r="L78" s="65"/>
      <c r="M78" s="22"/>
      <c r="N78" s="22"/>
    </row>
    <row r="79" spans="4:14" ht="12.75">
      <c r="D79" s="16"/>
      <c r="E79" s="12"/>
      <c r="F79" s="14" t="s">
        <v>17</v>
      </c>
      <c r="G79" s="12"/>
      <c r="H79" s="14" t="s">
        <v>29</v>
      </c>
      <c r="I79" s="12"/>
      <c r="J79" s="22"/>
      <c r="K79" s="49"/>
      <c r="L79" s="50"/>
      <c r="M79" s="22"/>
      <c r="N79" s="22"/>
    </row>
    <row r="80" spans="4:14" ht="12.75">
      <c r="D80" s="16"/>
      <c r="E80" s="12"/>
      <c r="F80" s="14" t="s">
        <v>19</v>
      </c>
      <c r="G80" s="14" t="s">
        <v>30</v>
      </c>
      <c r="H80" s="14" t="s">
        <v>31</v>
      </c>
      <c r="I80" s="14" t="s">
        <v>32</v>
      </c>
      <c r="J80" s="23" t="s">
        <v>33</v>
      </c>
      <c r="K80" s="51" t="s">
        <v>34</v>
      </c>
      <c r="L80" s="50"/>
      <c r="M80" s="22"/>
      <c r="N80" s="22"/>
    </row>
    <row r="81" spans="4:14" ht="12.75">
      <c r="D81" s="16" t="s">
        <v>51</v>
      </c>
      <c r="E81" s="12"/>
      <c r="F81" s="19">
        <v>92.47</v>
      </c>
      <c r="G81" s="12">
        <v>6</v>
      </c>
      <c r="H81" s="12">
        <v>0</v>
      </c>
      <c r="I81" s="12">
        <f>SUM(G81:H81)</f>
        <v>6</v>
      </c>
      <c r="J81" s="68">
        <f>+I81/I83</f>
        <v>0.24</v>
      </c>
      <c r="K81" s="49">
        <f>+F81*J81</f>
        <v>22.1928</v>
      </c>
      <c r="L81" s="50"/>
      <c r="M81" s="22"/>
      <c r="N81" s="22"/>
    </row>
    <row r="82" spans="4:14" ht="13.5" thickBot="1">
      <c r="D82" s="16" t="s">
        <v>35</v>
      </c>
      <c r="E82" s="12"/>
      <c r="F82" s="43">
        <f>+K77</f>
        <v>78.40966112357269</v>
      </c>
      <c r="G82" s="25">
        <v>13</v>
      </c>
      <c r="H82" s="25">
        <v>6</v>
      </c>
      <c r="I82" s="25">
        <f>SUM(G82:H82)</f>
        <v>19</v>
      </c>
      <c r="J82" s="68">
        <f>+I82/I83</f>
        <v>0.76</v>
      </c>
      <c r="K82" s="49">
        <f>+F82*J82</f>
        <v>59.591342453915246</v>
      </c>
      <c r="L82" s="50"/>
      <c r="M82" s="22"/>
      <c r="N82" s="22"/>
    </row>
    <row r="83" spans="4:14" ht="13.5" thickBot="1">
      <c r="D83" s="16" t="s">
        <v>32</v>
      </c>
      <c r="E83" s="12"/>
      <c r="F83" s="12"/>
      <c r="G83" s="12">
        <f>SUM(G81:G82)</f>
        <v>19</v>
      </c>
      <c r="H83" s="12">
        <f>SUM(H81:H82)</f>
        <v>6</v>
      </c>
      <c r="I83" s="12">
        <f>SUM(I81:I82)</f>
        <v>25</v>
      </c>
      <c r="J83" s="30">
        <f>+J81+J82</f>
        <v>1</v>
      </c>
      <c r="K83" s="52">
        <f>+K81+K82</f>
        <v>81.78414245391525</v>
      </c>
      <c r="L83" s="53">
        <f>+K83/10</f>
        <v>8.178414245391526</v>
      </c>
      <c r="M83" s="22"/>
      <c r="N83" s="22"/>
    </row>
    <row r="84" spans="4:14" ht="12.75">
      <c r="D84" s="16"/>
      <c r="E84" s="12"/>
      <c r="F84" s="12"/>
      <c r="G84" s="12"/>
      <c r="H84" s="12"/>
      <c r="I84" s="12"/>
      <c r="J84" s="12"/>
      <c r="K84" s="49"/>
      <c r="L84" s="65"/>
      <c r="M84" s="22"/>
      <c r="N84" s="22"/>
    </row>
    <row r="85" spans="4:14" ht="13.5" thickBot="1">
      <c r="D85" s="27"/>
      <c r="E85" s="28"/>
      <c r="F85" s="28"/>
      <c r="G85" s="28"/>
      <c r="H85" s="28"/>
      <c r="I85" s="28"/>
      <c r="J85" s="28"/>
      <c r="K85" s="59"/>
      <c r="L85" s="60"/>
      <c r="M85" s="22"/>
      <c r="N85" s="22"/>
    </row>
    <row r="86" spans="4:14" ht="12.75">
      <c r="D86" s="29"/>
      <c r="E86" s="12"/>
      <c r="F86" s="12"/>
      <c r="G86" s="12"/>
      <c r="H86" s="12"/>
      <c r="I86" s="12"/>
      <c r="J86" s="12"/>
      <c r="K86" s="49"/>
      <c r="L86" s="61"/>
      <c r="M86" s="22"/>
      <c r="N86" s="22"/>
    </row>
    <row r="87" spans="4:12" ht="13.5" thickBot="1">
      <c r="D87" s="3"/>
      <c r="K87" s="62"/>
      <c r="L87" s="56"/>
    </row>
    <row r="88" spans="4:12" ht="12.75">
      <c r="D88" s="7" t="s">
        <v>44</v>
      </c>
      <c r="E88" s="8"/>
      <c r="F88" s="9"/>
      <c r="G88" s="9"/>
      <c r="H88" s="9"/>
      <c r="I88" s="9"/>
      <c r="J88" s="9"/>
      <c r="K88" s="57"/>
      <c r="L88" s="58"/>
    </row>
    <row r="89" spans="4:12" ht="12.75">
      <c r="D89" s="11"/>
      <c r="E89" s="12"/>
      <c r="F89" s="12"/>
      <c r="G89" s="12"/>
      <c r="H89" s="12"/>
      <c r="I89" s="12"/>
      <c r="J89" s="12"/>
      <c r="K89" s="47"/>
      <c r="L89" s="46"/>
    </row>
    <row r="90" spans="4:12" ht="12.75">
      <c r="D90" s="11"/>
      <c r="E90" s="12"/>
      <c r="F90" s="12" t="s">
        <v>12</v>
      </c>
      <c r="G90" s="12"/>
      <c r="H90" s="12"/>
      <c r="I90" s="12"/>
      <c r="J90" s="12"/>
      <c r="K90" s="47"/>
      <c r="L90" s="46"/>
    </row>
    <row r="91" spans="4:12" ht="12.75">
      <c r="D91" s="11"/>
      <c r="E91" s="12"/>
      <c r="F91" s="14" t="s">
        <v>13</v>
      </c>
      <c r="G91" s="14" t="s">
        <v>14</v>
      </c>
      <c r="H91" s="12"/>
      <c r="I91" s="14" t="s">
        <v>15</v>
      </c>
      <c r="J91" s="12"/>
      <c r="K91" s="14" t="s">
        <v>17</v>
      </c>
      <c r="L91" s="15" t="s">
        <v>18</v>
      </c>
    </row>
    <row r="92" spans="4:12" ht="13.5" thickBot="1">
      <c r="D92" s="11"/>
      <c r="E92" s="12"/>
      <c r="F92" s="14" t="s">
        <v>19</v>
      </c>
      <c r="G92" s="14" t="s">
        <v>20</v>
      </c>
      <c r="H92" s="14" t="s">
        <v>21</v>
      </c>
      <c r="I92" s="14" t="s">
        <v>19</v>
      </c>
      <c r="J92" s="14" t="s">
        <v>16</v>
      </c>
      <c r="K92" s="14" t="s">
        <v>19</v>
      </c>
      <c r="L92" s="15" t="s">
        <v>24</v>
      </c>
    </row>
    <row r="93" spans="4:12" ht="13.5" thickBot="1">
      <c r="D93" s="16" t="s">
        <v>36</v>
      </c>
      <c r="E93" s="12"/>
      <c r="F93" s="17">
        <v>74.59</v>
      </c>
      <c r="G93" s="18">
        <v>0.0735</v>
      </c>
      <c r="H93" s="18">
        <v>0.059</v>
      </c>
      <c r="I93" s="19">
        <f>F93/(1-G93)/(1-H93)</f>
        <v>85.555032394262</v>
      </c>
      <c r="J93" s="30">
        <v>1</v>
      </c>
      <c r="K93" s="45">
        <f>I93*J93</f>
        <v>85.555032394262</v>
      </c>
      <c r="L93" s="46"/>
    </row>
    <row r="94" spans="4:12" ht="13.5" thickBot="1">
      <c r="D94" s="11"/>
      <c r="E94" s="12"/>
      <c r="F94" s="12"/>
      <c r="G94" s="12"/>
      <c r="H94" s="12"/>
      <c r="I94" s="12"/>
      <c r="J94" s="12"/>
      <c r="K94" s="47"/>
      <c r="L94" s="46"/>
    </row>
    <row r="95" spans="4:12" ht="13.5" thickBot="1">
      <c r="D95" s="16" t="s">
        <v>38</v>
      </c>
      <c r="E95" s="12"/>
      <c r="F95" s="12"/>
      <c r="G95" s="12"/>
      <c r="H95" s="12"/>
      <c r="I95" s="12"/>
      <c r="J95" s="12"/>
      <c r="K95" s="52">
        <f>SUM(K93:K94)</f>
        <v>85.555032394262</v>
      </c>
      <c r="L95" s="53">
        <f>+K95/10</f>
        <v>8.5555032394262</v>
      </c>
    </row>
    <row r="96" spans="4:12" ht="12.75">
      <c r="D96" s="16"/>
      <c r="E96" s="12"/>
      <c r="F96" s="12"/>
      <c r="G96" s="12"/>
      <c r="H96" s="12"/>
      <c r="I96" s="12"/>
      <c r="J96" s="12"/>
      <c r="K96" s="49"/>
      <c r="L96" s="64"/>
    </row>
    <row r="97" spans="4:12" ht="12.75">
      <c r="D97" s="16"/>
      <c r="E97" s="12"/>
      <c r="F97" s="14" t="s">
        <v>17</v>
      </c>
      <c r="G97" s="12"/>
      <c r="H97" s="14" t="s">
        <v>29</v>
      </c>
      <c r="I97" s="12"/>
      <c r="J97" s="22"/>
      <c r="K97" s="49"/>
      <c r="L97" s="50"/>
    </row>
    <row r="98" spans="4:12" ht="12.75">
      <c r="D98" s="16"/>
      <c r="E98" s="12"/>
      <c r="F98" s="14" t="s">
        <v>19</v>
      </c>
      <c r="G98" s="14" t="s">
        <v>30</v>
      </c>
      <c r="H98" s="14" t="s">
        <v>31</v>
      </c>
      <c r="I98" s="14" t="s">
        <v>32</v>
      </c>
      <c r="J98" s="23" t="s">
        <v>33</v>
      </c>
      <c r="K98" s="51" t="s">
        <v>34</v>
      </c>
      <c r="L98" s="50"/>
    </row>
    <row r="99" spans="4:12" ht="12.75">
      <c r="D99" s="16" t="s">
        <v>51</v>
      </c>
      <c r="E99" s="12"/>
      <c r="F99" s="19">
        <v>99.45</v>
      </c>
      <c r="G99" s="12">
        <v>3</v>
      </c>
      <c r="H99" s="12">
        <v>0</v>
      </c>
      <c r="I99" s="12">
        <f>SUM(G99:H99)</f>
        <v>3</v>
      </c>
      <c r="J99" s="68">
        <f>+I99/I101</f>
        <v>0.15789473684210525</v>
      </c>
      <c r="K99" s="49">
        <f>+F99*J99</f>
        <v>15.702631578947368</v>
      </c>
      <c r="L99" s="50"/>
    </row>
    <row r="100" spans="4:12" ht="13.5" thickBot="1">
      <c r="D100" s="16" t="s">
        <v>35</v>
      </c>
      <c r="E100" s="12"/>
      <c r="F100" s="43">
        <f>+K95</f>
        <v>85.555032394262</v>
      </c>
      <c r="G100" s="25">
        <v>16</v>
      </c>
      <c r="H100" s="25">
        <v>0</v>
      </c>
      <c r="I100" s="25">
        <f>SUM(G100:H100)</f>
        <v>16</v>
      </c>
      <c r="J100" s="68">
        <f>+I100/I101</f>
        <v>0.8421052631578947</v>
      </c>
      <c r="K100" s="49">
        <f>+F100*J100</f>
        <v>72.04634306885221</v>
      </c>
      <c r="L100" s="50"/>
    </row>
    <row r="101" spans="4:12" ht="13.5" thickBot="1">
      <c r="D101" s="16" t="s">
        <v>32</v>
      </c>
      <c r="E101" s="12"/>
      <c r="F101" s="12"/>
      <c r="G101" s="12">
        <f>SUM(G99:G100)</f>
        <v>19</v>
      </c>
      <c r="H101" s="12">
        <f>SUM(H99:H100)</f>
        <v>0</v>
      </c>
      <c r="I101" s="12">
        <f>SUM(I99:I100)</f>
        <v>19</v>
      </c>
      <c r="J101" s="30">
        <f>+J99+J100</f>
        <v>1</v>
      </c>
      <c r="K101" s="52">
        <f>+K99+K100</f>
        <v>87.74897464779957</v>
      </c>
      <c r="L101" s="53">
        <f>+K101/10</f>
        <v>8.774897464779958</v>
      </c>
    </row>
    <row r="102" spans="4:12" ht="12.75">
      <c r="D102" s="11"/>
      <c r="E102" s="12"/>
      <c r="F102" s="12"/>
      <c r="G102" s="12"/>
      <c r="H102" s="12"/>
      <c r="I102" s="12"/>
      <c r="J102" s="12"/>
      <c r="K102" s="47"/>
      <c r="L102" s="46"/>
    </row>
    <row r="103" spans="4:12" ht="12.75">
      <c r="D103" s="11"/>
      <c r="G103" s="12"/>
      <c r="H103" s="12"/>
      <c r="I103" s="12"/>
      <c r="J103" s="12"/>
      <c r="K103" s="47"/>
      <c r="L103" s="46"/>
    </row>
    <row r="104" spans="4:12" ht="12.75">
      <c r="D104" s="11"/>
      <c r="E104" s="12"/>
      <c r="F104" s="12" t="s">
        <v>12</v>
      </c>
      <c r="G104" s="12"/>
      <c r="H104" s="12"/>
      <c r="I104" s="12"/>
      <c r="J104" s="12"/>
      <c r="K104" s="47"/>
      <c r="L104" s="46"/>
    </row>
    <row r="105" spans="4:12" ht="12.75">
      <c r="D105" s="11"/>
      <c r="E105" s="12"/>
      <c r="F105" s="14" t="s">
        <v>13</v>
      </c>
      <c r="G105" s="14" t="s">
        <v>14</v>
      </c>
      <c r="H105" s="12"/>
      <c r="I105" s="14" t="s">
        <v>15</v>
      </c>
      <c r="J105" s="12"/>
      <c r="K105" s="14" t="s">
        <v>17</v>
      </c>
      <c r="L105" s="15" t="s">
        <v>18</v>
      </c>
    </row>
    <row r="106" spans="4:12" ht="12.75">
      <c r="D106" s="11"/>
      <c r="E106" s="12"/>
      <c r="F106" s="14" t="s">
        <v>19</v>
      </c>
      <c r="G106" s="14" t="s">
        <v>20</v>
      </c>
      <c r="H106" s="14" t="s">
        <v>21</v>
      </c>
      <c r="I106" s="14" t="s">
        <v>19</v>
      </c>
      <c r="J106" s="14" t="s">
        <v>16</v>
      </c>
      <c r="K106" s="14" t="s">
        <v>19</v>
      </c>
      <c r="L106" s="15" t="s">
        <v>24</v>
      </c>
    </row>
    <row r="107" spans="4:12" ht="12.75">
      <c r="D107" s="16" t="s">
        <v>39</v>
      </c>
      <c r="E107" s="12"/>
      <c r="F107" s="32">
        <f>F93</f>
        <v>74.59</v>
      </c>
      <c r="G107" s="18">
        <v>0.0576</v>
      </c>
      <c r="H107" s="18">
        <v>0.059</v>
      </c>
      <c r="I107" s="19">
        <f>F107/(1-G107)/(1-H107)</f>
        <v>84.1115635752162</v>
      </c>
      <c r="J107" s="30">
        <v>1</v>
      </c>
      <c r="K107" s="45">
        <f>I107*J107</f>
        <v>84.1115635752162</v>
      </c>
      <c r="L107" s="46"/>
    </row>
    <row r="108" spans="4:12" ht="13.5" thickBot="1">
      <c r="D108" s="11"/>
      <c r="E108" s="12"/>
      <c r="F108" s="12"/>
      <c r="G108" s="12"/>
      <c r="H108" s="12"/>
      <c r="I108" s="12"/>
      <c r="J108" s="12"/>
      <c r="K108" s="47"/>
      <c r="L108" s="46"/>
    </row>
    <row r="109" spans="4:12" ht="13.5" thickBot="1">
      <c r="D109" s="16" t="s">
        <v>41</v>
      </c>
      <c r="E109" s="12"/>
      <c r="F109" s="12"/>
      <c r="G109" s="12"/>
      <c r="H109" s="12"/>
      <c r="I109" s="12"/>
      <c r="J109" s="12"/>
      <c r="K109" s="52">
        <f>SUM(K107:K108)</f>
        <v>84.1115635752162</v>
      </c>
      <c r="L109" s="53">
        <f>+K109/10</f>
        <v>8.41115635752162</v>
      </c>
    </row>
    <row r="110" spans="4:12" ht="12.75">
      <c r="D110" s="16"/>
      <c r="E110" s="12"/>
      <c r="F110" s="12"/>
      <c r="G110" s="12"/>
      <c r="H110" s="12"/>
      <c r="I110" s="12"/>
      <c r="J110" s="12"/>
      <c r="K110" s="49"/>
      <c r="L110" s="64"/>
    </row>
    <row r="111" spans="4:12" ht="12.75">
      <c r="D111" s="16"/>
      <c r="E111" s="12"/>
      <c r="F111" s="14" t="s">
        <v>17</v>
      </c>
      <c r="G111" s="12"/>
      <c r="H111" s="14" t="s">
        <v>29</v>
      </c>
      <c r="I111" s="12"/>
      <c r="J111" s="22"/>
      <c r="K111" s="49"/>
      <c r="L111" s="50"/>
    </row>
    <row r="112" spans="4:12" ht="12.75">
      <c r="D112" s="16"/>
      <c r="E112" s="12"/>
      <c r="F112" s="14" t="s">
        <v>19</v>
      </c>
      <c r="G112" s="14" t="s">
        <v>30</v>
      </c>
      <c r="H112" s="14" t="s">
        <v>31</v>
      </c>
      <c r="I112" s="14" t="s">
        <v>32</v>
      </c>
      <c r="J112" s="23" t="s">
        <v>33</v>
      </c>
      <c r="K112" s="51" t="s">
        <v>34</v>
      </c>
      <c r="L112" s="50"/>
    </row>
    <row r="113" spans="4:12" ht="12.75">
      <c r="D113" s="16" t="s">
        <v>51</v>
      </c>
      <c r="E113" s="12"/>
      <c r="F113" s="19">
        <v>97.77</v>
      </c>
      <c r="G113" s="12">
        <v>3</v>
      </c>
      <c r="H113" s="12">
        <v>0</v>
      </c>
      <c r="I113" s="12">
        <f>SUM(G113:H113)</f>
        <v>3</v>
      </c>
      <c r="J113" s="68">
        <f>+I113/I115</f>
        <v>0.15789473684210525</v>
      </c>
      <c r="K113" s="49">
        <f>+F113*J113</f>
        <v>15.43736842105263</v>
      </c>
      <c r="L113" s="50"/>
    </row>
    <row r="114" spans="4:12" ht="13.5" thickBot="1">
      <c r="D114" s="16" t="s">
        <v>35</v>
      </c>
      <c r="E114" s="12"/>
      <c r="F114" s="43">
        <f>+K109</f>
        <v>84.1115635752162</v>
      </c>
      <c r="G114" s="25">
        <v>16</v>
      </c>
      <c r="H114" s="25">
        <v>0</v>
      </c>
      <c r="I114" s="25">
        <f>SUM(G114:H114)</f>
        <v>16</v>
      </c>
      <c r="J114" s="68">
        <f>+I114/I115</f>
        <v>0.8421052631578947</v>
      </c>
      <c r="K114" s="49">
        <f>+F114*J114</f>
        <v>70.83079037912943</v>
      </c>
      <c r="L114" s="50"/>
    </row>
    <row r="115" spans="4:12" ht="13.5" thickBot="1">
      <c r="D115" s="16" t="s">
        <v>32</v>
      </c>
      <c r="E115" s="12"/>
      <c r="F115" s="12"/>
      <c r="G115" s="12">
        <f>SUM(G113:G114)</f>
        <v>19</v>
      </c>
      <c r="H115" s="12">
        <f>SUM(H113:H114)</f>
        <v>0</v>
      </c>
      <c r="I115" s="12">
        <f>SUM(I113:I114)</f>
        <v>19</v>
      </c>
      <c r="J115" s="30">
        <f>+J113+J114</f>
        <v>1</v>
      </c>
      <c r="K115" s="52">
        <f>+K113+K114</f>
        <v>86.26815880018205</v>
      </c>
      <c r="L115" s="53">
        <f>+K115/10</f>
        <v>8.626815880018205</v>
      </c>
    </row>
    <row r="116" spans="4:12" ht="12.75">
      <c r="D116" s="11"/>
      <c r="E116" s="12"/>
      <c r="F116" s="12"/>
      <c r="G116" s="12"/>
      <c r="H116" s="12"/>
      <c r="I116" s="12"/>
      <c r="J116" s="12"/>
      <c r="K116" s="47"/>
      <c r="L116" s="46"/>
    </row>
    <row r="117" spans="4:12" ht="12.75">
      <c r="D117" s="11"/>
      <c r="E117" s="12"/>
      <c r="F117" s="12"/>
      <c r="G117" s="12"/>
      <c r="H117" s="12"/>
      <c r="I117" s="12"/>
      <c r="J117" s="12"/>
      <c r="K117" s="47"/>
      <c r="L117" s="46"/>
    </row>
    <row r="118" spans="4:12" ht="12.75">
      <c r="D118" s="11"/>
      <c r="E118" s="12"/>
      <c r="F118" s="12" t="s">
        <v>12</v>
      </c>
      <c r="G118" s="12"/>
      <c r="H118" s="12"/>
      <c r="I118" s="12"/>
      <c r="J118" s="12"/>
      <c r="K118" s="47"/>
      <c r="L118" s="46"/>
    </row>
    <row r="119" spans="4:12" ht="12.75">
      <c r="D119" s="11"/>
      <c r="E119" s="12"/>
      <c r="F119" s="14" t="s">
        <v>13</v>
      </c>
      <c r="G119" s="14" t="s">
        <v>14</v>
      </c>
      <c r="H119" s="12"/>
      <c r="I119" s="14" t="s">
        <v>15</v>
      </c>
      <c r="J119" s="12"/>
      <c r="K119" s="14" t="s">
        <v>17</v>
      </c>
      <c r="L119" s="15" t="s">
        <v>18</v>
      </c>
    </row>
    <row r="120" spans="4:12" ht="12.75">
      <c r="D120" s="11"/>
      <c r="E120" s="12"/>
      <c r="F120" s="14" t="s">
        <v>19</v>
      </c>
      <c r="G120" s="14" t="s">
        <v>20</v>
      </c>
      <c r="H120" s="14" t="s">
        <v>21</v>
      </c>
      <c r="I120" s="14" t="s">
        <v>19</v>
      </c>
      <c r="J120" s="14" t="s">
        <v>16</v>
      </c>
      <c r="K120" s="14" t="s">
        <v>19</v>
      </c>
      <c r="L120" s="15" t="s">
        <v>24</v>
      </c>
    </row>
    <row r="121" spans="4:12" ht="12.75">
      <c r="D121" s="16" t="s">
        <v>42</v>
      </c>
      <c r="E121" s="12"/>
      <c r="F121" s="32">
        <f>F93</f>
        <v>74.59</v>
      </c>
      <c r="G121" s="18">
        <v>0.0182</v>
      </c>
      <c r="H121" s="18">
        <v>0.059</v>
      </c>
      <c r="I121" s="19">
        <f>F121/(1-G121)/(1-H121)</f>
        <v>80.73613517344036</v>
      </c>
      <c r="J121" s="30">
        <v>1</v>
      </c>
      <c r="K121" s="45">
        <f>I121*J121</f>
        <v>80.73613517344036</v>
      </c>
      <c r="L121" s="46"/>
    </row>
    <row r="122" spans="4:12" ht="13.5" thickBot="1">
      <c r="D122" s="11"/>
      <c r="E122" s="12"/>
      <c r="F122" s="12"/>
      <c r="G122" s="12"/>
      <c r="H122" s="12"/>
      <c r="I122" s="12"/>
      <c r="J122" s="12"/>
      <c r="K122" s="47"/>
      <c r="L122" s="46"/>
    </row>
    <row r="123" spans="4:12" ht="13.5" thickBot="1">
      <c r="D123" s="16" t="s">
        <v>52</v>
      </c>
      <c r="E123" s="12"/>
      <c r="F123" s="12"/>
      <c r="G123" s="12"/>
      <c r="H123" s="12"/>
      <c r="I123" s="12"/>
      <c r="J123" s="12"/>
      <c r="K123" s="63">
        <f>SUM(K121:K122)</f>
        <v>80.73613517344036</v>
      </c>
      <c r="L123" s="53">
        <f>+K123/10</f>
        <v>8.073613517344036</v>
      </c>
    </row>
    <row r="124" spans="4:12" ht="12.75">
      <c r="D124" s="16"/>
      <c r="E124" s="12"/>
      <c r="F124" s="12"/>
      <c r="G124" s="12"/>
      <c r="H124" s="12"/>
      <c r="I124" s="12"/>
      <c r="J124" s="12"/>
      <c r="K124" s="66"/>
      <c r="L124" s="67"/>
    </row>
    <row r="125" spans="4:12" ht="12.75">
      <c r="D125" s="16"/>
      <c r="E125" s="12"/>
      <c r="F125" s="14" t="s">
        <v>17</v>
      </c>
      <c r="G125" s="12"/>
      <c r="H125" s="14" t="s">
        <v>29</v>
      </c>
      <c r="I125" s="12"/>
      <c r="J125" s="22"/>
      <c r="K125" s="49"/>
      <c r="L125" s="50"/>
    </row>
    <row r="126" spans="4:12" ht="12.75">
      <c r="D126" s="16"/>
      <c r="E126" s="12"/>
      <c r="F126" s="14" t="s">
        <v>19</v>
      </c>
      <c r="G126" s="14" t="s">
        <v>30</v>
      </c>
      <c r="H126" s="14" t="s">
        <v>31</v>
      </c>
      <c r="I126" s="14" t="s">
        <v>32</v>
      </c>
      <c r="J126" s="23" t="s">
        <v>33</v>
      </c>
      <c r="K126" s="51" t="s">
        <v>34</v>
      </c>
      <c r="L126" s="50"/>
    </row>
    <row r="127" spans="4:12" ht="12.75">
      <c r="D127" s="16" t="s">
        <v>51</v>
      </c>
      <c r="E127" s="12"/>
      <c r="F127" s="19">
        <v>93.84</v>
      </c>
      <c r="G127" s="12">
        <v>3</v>
      </c>
      <c r="H127" s="12">
        <v>0</v>
      </c>
      <c r="I127" s="12">
        <f>SUM(G127:H127)</f>
        <v>3</v>
      </c>
      <c r="J127" s="68">
        <f>+I127/I129</f>
        <v>0.15789473684210525</v>
      </c>
      <c r="K127" s="49">
        <f>+F127*J127</f>
        <v>14.816842105263158</v>
      </c>
      <c r="L127" s="50"/>
    </row>
    <row r="128" spans="4:12" ht="13.5" thickBot="1">
      <c r="D128" s="16" t="s">
        <v>35</v>
      </c>
      <c r="E128" s="12"/>
      <c r="F128" s="43">
        <f>+K123</f>
        <v>80.73613517344036</v>
      </c>
      <c r="G128" s="25">
        <v>16</v>
      </c>
      <c r="H128" s="25">
        <v>0</v>
      </c>
      <c r="I128" s="25">
        <f>SUM(G128:H128)</f>
        <v>16</v>
      </c>
      <c r="J128" s="68">
        <f>+I128/I129</f>
        <v>0.8421052631578947</v>
      </c>
      <c r="K128" s="49">
        <f>+F128*J128</f>
        <v>67.98832435658136</v>
      </c>
      <c r="L128" s="50"/>
    </row>
    <row r="129" spans="4:12" ht="13.5" thickBot="1">
      <c r="D129" s="16" t="s">
        <v>32</v>
      </c>
      <c r="E129" s="12"/>
      <c r="F129" s="12"/>
      <c r="G129" s="12">
        <f>SUM(G127:G128)</f>
        <v>19</v>
      </c>
      <c r="H129" s="12">
        <f>SUM(H127:H128)</f>
        <v>0</v>
      </c>
      <c r="I129" s="12">
        <f>SUM(I127:I128)</f>
        <v>19</v>
      </c>
      <c r="J129" s="30">
        <f>+J127+J128</f>
        <v>1</v>
      </c>
      <c r="K129" s="52">
        <f>+K127+K128</f>
        <v>82.80516646184452</v>
      </c>
      <c r="L129" s="53">
        <f>+K129/10</f>
        <v>8.280516646184452</v>
      </c>
    </row>
    <row r="130" spans="4:12" ht="13.5" thickBot="1">
      <c r="D130" s="33"/>
      <c r="E130" s="28"/>
      <c r="F130" s="28"/>
      <c r="G130" s="28"/>
      <c r="H130" s="28"/>
      <c r="I130" s="28"/>
      <c r="J130" s="28"/>
      <c r="K130" s="54"/>
      <c r="L130" s="55"/>
    </row>
    <row r="131" ht="13.5" thickBot="1"/>
    <row r="132" spans="4:12" ht="12.75">
      <c r="D132" s="70" t="s">
        <v>53</v>
      </c>
      <c r="E132" s="8"/>
      <c r="F132" s="8"/>
      <c r="G132" s="9"/>
      <c r="H132" s="9"/>
      <c r="I132" s="9"/>
      <c r="J132" s="9"/>
      <c r="K132" s="9"/>
      <c r="L132" s="10"/>
    </row>
    <row r="133" spans="4:12" ht="12.75">
      <c r="D133" s="11"/>
      <c r="E133" s="12"/>
      <c r="F133" s="12"/>
      <c r="G133" s="12"/>
      <c r="H133" s="12"/>
      <c r="I133" s="12"/>
      <c r="J133" s="12"/>
      <c r="K133" s="12"/>
      <c r="L133" s="13"/>
    </row>
    <row r="134" spans="4:12" ht="12.75">
      <c r="D134" s="11"/>
      <c r="E134" s="12"/>
      <c r="F134" s="12" t="s">
        <v>12</v>
      </c>
      <c r="G134" s="12"/>
      <c r="H134" s="12"/>
      <c r="I134" s="12"/>
      <c r="J134" s="12"/>
      <c r="K134" s="47"/>
      <c r="L134" s="46"/>
    </row>
    <row r="135" spans="4:12" ht="12.75">
      <c r="D135" s="11"/>
      <c r="E135" s="12"/>
      <c r="F135" s="14" t="s">
        <v>13</v>
      </c>
      <c r="G135" s="14" t="s">
        <v>14</v>
      </c>
      <c r="H135" s="12"/>
      <c r="I135" s="14" t="s">
        <v>15</v>
      </c>
      <c r="J135" s="12"/>
      <c r="K135" s="14" t="s">
        <v>17</v>
      </c>
      <c r="L135" s="15" t="s">
        <v>18</v>
      </c>
    </row>
    <row r="136" spans="4:12" ht="13.5" thickBot="1">
      <c r="D136" s="11"/>
      <c r="E136" s="12"/>
      <c r="F136" s="14" t="s">
        <v>19</v>
      </c>
      <c r="G136" s="14" t="s">
        <v>20</v>
      </c>
      <c r="H136" s="14" t="s">
        <v>21</v>
      </c>
      <c r="I136" s="14" t="s">
        <v>19</v>
      </c>
      <c r="J136" s="14" t="s">
        <v>16</v>
      </c>
      <c r="K136" s="14" t="s">
        <v>19</v>
      </c>
      <c r="L136" s="15" t="s">
        <v>24</v>
      </c>
    </row>
    <row r="137" spans="4:12" ht="13.5" thickBot="1">
      <c r="D137" s="16" t="s">
        <v>54</v>
      </c>
      <c r="E137" s="12"/>
      <c r="F137" s="17">
        <v>88</v>
      </c>
      <c r="G137" s="18">
        <v>0.0735</v>
      </c>
      <c r="H137" s="18">
        <v>0.059</v>
      </c>
      <c r="I137" s="19">
        <f>F137/(1-G137)/(1-H137)</f>
        <v>100.93635675955296</v>
      </c>
      <c r="J137" s="30">
        <v>1</v>
      </c>
      <c r="K137" s="52">
        <f>I137*J137</f>
        <v>100.93635675955296</v>
      </c>
      <c r="L137" s="53">
        <f>K137/10</f>
        <v>10.093635675955296</v>
      </c>
    </row>
    <row r="138" spans="4:12" ht="12.75">
      <c r="D138" s="11"/>
      <c r="E138" s="12"/>
      <c r="F138" s="12"/>
      <c r="G138" s="12"/>
      <c r="H138" s="12"/>
      <c r="I138" s="12"/>
      <c r="J138" s="12"/>
      <c r="K138" s="47"/>
      <c r="L138" s="71"/>
    </row>
    <row r="139" spans="4:12" ht="13.5" thickBot="1">
      <c r="D139" s="16"/>
      <c r="E139" s="12"/>
      <c r="F139" s="12"/>
      <c r="G139" s="12"/>
      <c r="H139" s="12"/>
      <c r="I139" s="12"/>
      <c r="J139" s="12"/>
      <c r="K139" s="49"/>
      <c r="L139" s="64"/>
    </row>
    <row r="140" spans="4:12" ht="13.5" thickBot="1">
      <c r="D140" s="16" t="s">
        <v>55</v>
      </c>
      <c r="E140" s="12"/>
      <c r="F140" s="32">
        <v>88</v>
      </c>
      <c r="G140" s="18">
        <v>0.0576</v>
      </c>
      <c r="H140" s="18">
        <v>0.059</v>
      </c>
      <c r="I140" s="19">
        <f>F140/(1-G140)/(1-H140)</f>
        <v>99.23337705616066</v>
      </c>
      <c r="J140" s="30">
        <v>1</v>
      </c>
      <c r="K140" s="52">
        <f>I140*J140</f>
        <v>99.23337705616066</v>
      </c>
      <c r="L140" s="53">
        <f>K140/10</f>
        <v>9.923337705616067</v>
      </c>
    </row>
    <row r="141" spans="4:12" ht="12.75">
      <c r="D141" s="11"/>
      <c r="E141" s="12"/>
      <c r="F141" s="12"/>
      <c r="G141" s="12"/>
      <c r="H141" s="12"/>
      <c r="I141" s="12"/>
      <c r="J141" s="12"/>
      <c r="K141" s="47"/>
      <c r="L141" s="71"/>
    </row>
    <row r="142" spans="4:12" ht="13.5" thickBot="1">
      <c r="D142" s="16"/>
      <c r="E142" s="12"/>
      <c r="F142" s="12"/>
      <c r="G142" s="12"/>
      <c r="H142" s="12"/>
      <c r="I142" s="12"/>
      <c r="J142" s="12"/>
      <c r="K142" s="49"/>
      <c r="L142" s="64"/>
    </row>
    <row r="143" spans="4:12" ht="13.5" thickBot="1">
      <c r="D143" s="16" t="s">
        <v>56</v>
      </c>
      <c r="E143" s="12"/>
      <c r="F143" s="32">
        <v>88</v>
      </c>
      <c r="G143" s="18">
        <v>0.0182</v>
      </c>
      <c r="H143" s="18">
        <v>0.059</v>
      </c>
      <c r="I143" s="19">
        <f>F143/(1-G143)/(1-H143)</f>
        <v>95.25110464221412</v>
      </c>
      <c r="J143" s="30">
        <v>1</v>
      </c>
      <c r="K143" s="52">
        <f>I143*J143</f>
        <v>95.25110464221412</v>
      </c>
      <c r="L143" s="53">
        <f>K143/10</f>
        <v>9.525110464221411</v>
      </c>
    </row>
    <row r="144" spans="4:12" ht="12.75">
      <c r="D144" s="11"/>
      <c r="E144" s="12"/>
      <c r="F144" s="12"/>
      <c r="G144" s="12"/>
      <c r="H144" s="12"/>
      <c r="I144" s="12"/>
      <c r="J144" s="12"/>
      <c r="K144" s="47"/>
      <c r="L144" s="46"/>
    </row>
    <row r="145" spans="4:12" ht="13.5" thickBot="1">
      <c r="D145" s="33"/>
      <c r="E145" s="28"/>
      <c r="F145" s="28"/>
      <c r="G145" s="28"/>
      <c r="H145" s="28"/>
      <c r="I145" s="28"/>
      <c r="J145" s="28"/>
      <c r="K145" s="28"/>
      <c r="L145" s="69"/>
    </row>
  </sheetData>
  <mergeCells count="1">
    <mergeCell ref="D11:L11"/>
  </mergeCells>
  <printOptions/>
  <pageMargins left="0.41" right="0.26"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Exelon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 McCawley</dc:creator>
  <cp:keywords/>
  <dc:description/>
  <cp:lastModifiedBy>Busola Awoniyi</cp:lastModifiedBy>
  <cp:lastPrinted>2010-08-23T20:38:14Z</cp:lastPrinted>
  <dcterms:created xsi:type="dcterms:W3CDTF">2009-07-20T13:55:26Z</dcterms:created>
  <dcterms:modified xsi:type="dcterms:W3CDTF">2010-08-23T20:47:45Z</dcterms:modified>
  <cp:category/>
  <cp:version/>
  <cp:contentType/>
  <cp:contentStatus/>
</cp:coreProperties>
</file>